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ThisWorkbook" defaultThemeVersion="124226"/>
  <bookViews>
    <workbookView xWindow="120" yWindow="495" windowWidth="11700" windowHeight="6060" tabRatio="597"/>
  </bookViews>
  <sheets>
    <sheet name="Címrend" sheetId="252" r:id="rId1"/>
    <sheet name="1.1.sz.mell" sheetId="195" r:id="rId2"/>
    <sheet name="1.2.sz.mell" sheetId="212" r:id="rId3"/>
    <sheet name="1.3.sz.mell" sheetId="213" r:id="rId4"/>
    <sheet name="2.1.sz.mell  " sheetId="215" r:id="rId5"/>
    <sheet name="2.2.sz.mell  " sheetId="216" r:id="rId6"/>
    <sheet name="3.sz.mell." sheetId="254" r:id="rId7"/>
    <sheet name="4. sz. mell." sheetId="222" r:id="rId8"/>
    <sheet name="5.sz.mell." sheetId="226" r:id="rId9"/>
    <sheet name="6.sz.mell." sheetId="248" r:id="rId10"/>
    <sheet name="7.sz.mell." sheetId="250" r:id="rId11"/>
    <sheet name="8. sz. mell." sheetId="202" r:id="rId12"/>
    <sheet name="9.sz. mell" sheetId="233" r:id="rId13"/>
    <sheet name="10.sz.mell" sheetId="251" r:id="rId14"/>
    <sheet name="10.1.sz.mell" sheetId="205" r:id="rId15"/>
    <sheet name="10.2. sz.mell" sheetId="206" r:id="rId16"/>
    <sheet name="10.3.sz.mell" sheetId="207" r:id="rId17"/>
    <sheet name="10.4.sz.mell" sheetId="208" r:id="rId18"/>
    <sheet name="10.5.sz.mell" sheetId="211" r:id="rId19"/>
    <sheet name="10.6.sz.mell." sheetId="210" r:id="rId20"/>
    <sheet name="10.7.sz.mell." sheetId="253" r:id="rId21"/>
    <sheet name="11. sz.mell." sheetId="220" r:id="rId22"/>
    <sheet name="12. sz. mell." sheetId="244" r:id="rId23"/>
    <sheet name="1.sz. tájékozattó tábla" sheetId="263" r:id="rId24"/>
    <sheet name="2.sz. tájékoztató tábla" sheetId="238" r:id="rId25"/>
    <sheet name="3. sz. tájékoztató tábla" sheetId="256" r:id="rId26"/>
    <sheet name="4.sz.tájékoztató tábla" sheetId="255" r:id="rId27"/>
    <sheet name="5. sz. tájékoztató tábla" sheetId="235" r:id="rId28"/>
    <sheet name="6. sz. tájékoztató tábla" sheetId="246" r:id="rId29"/>
    <sheet name="7.sz.tájékoztató tábla" sheetId="262" r:id="rId30"/>
    <sheet name="8.sz. tájékoztató tábla" sheetId="258" r:id="rId31"/>
    <sheet name="9.sz.tájékoztató tábla" sheetId="249" r:id="rId32"/>
    <sheet name="10. sz. tájékoztató tábla" sheetId="259" r:id="rId33"/>
    <sheet name="11. sz. tájékoztató tábla" sheetId="260" r:id="rId34"/>
    <sheet name="12.sz.tájékoztató tábla" sheetId="240" r:id="rId35"/>
    <sheet name="Munka1" sheetId="261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xlnm.Print_Titles" localSheetId="1">'1.1.sz.mell'!$4:$6</definedName>
    <definedName name="_xlnm.Print_Titles" localSheetId="2">'1.2.sz.mell'!$4:$5</definedName>
    <definedName name="_xlnm.Print_Titles" localSheetId="3">'1.3.sz.mell'!$4:$5</definedName>
    <definedName name="_xlnm.Print_Titles" localSheetId="23">'1.sz. tájékozattó tábla'!$4:$6</definedName>
    <definedName name="_xlnm.Print_Titles" localSheetId="14">'10.1.sz.mell'!$1:$5</definedName>
    <definedName name="_xlnm.Print_Titles" localSheetId="15">'10.2. sz.mell'!$1:$5</definedName>
    <definedName name="_xlnm.Print_Titles" localSheetId="16">'10.3.sz.mell'!$1:$5</definedName>
    <definedName name="_xlnm.Print_Titles" localSheetId="17">'10.4.sz.mell'!$1:$5</definedName>
    <definedName name="_xlnm.Print_Titles" localSheetId="18">'10.5.sz.mell'!$1:$5</definedName>
    <definedName name="_xlnm.Print_Titles" localSheetId="19">'10.6.sz.mell.'!$1:$5</definedName>
    <definedName name="_xlnm.Print_Titles" localSheetId="20">'10.7.sz.mell.'!$1:$5</definedName>
    <definedName name="_xlnm.Print_Titles" localSheetId="13">'10.sz.mell'!$4:$5</definedName>
    <definedName name="_xlnm.Print_Titles" localSheetId="9">'6.sz.mell.'!$2:$4</definedName>
    <definedName name="_xlnm.Print_Titles" localSheetId="12">'9.sz. mell'!$1:$6</definedName>
    <definedName name="_xlnm.Print_Area" localSheetId="1">'1.1.sz.mell'!$A$1:$C$177</definedName>
    <definedName name="_xlnm.Print_Area" localSheetId="2">'1.2.sz.mell'!$A$1:$C$169</definedName>
    <definedName name="_xlnm.Print_Area" localSheetId="3">'1.3.sz.mell'!$A$1:$C$169</definedName>
    <definedName name="_xlnm.Print_Area" localSheetId="23">'1.sz. tájékozattó tábla'!$A$1:$E$177</definedName>
    <definedName name="_xlnm.Print_Area" localSheetId="32">'10. sz. tájékoztató tábla'!$A$1:$N$49</definedName>
    <definedName name="_xlnm.Print_Area" localSheetId="16">'10.3.sz.mell'!$A$1:$C$67</definedName>
    <definedName name="_xlnm.Print_Area" localSheetId="13">'10.sz.mell'!$A$1:$C$67</definedName>
    <definedName name="_xlnm.Print_Area" localSheetId="21">'11. sz.mell.'!$A$1:$I$26</definedName>
    <definedName name="_xlnm.Print_Area" localSheetId="26">'4.sz.tájékoztató tábla'!$A$1:$C$64</definedName>
    <definedName name="_xlnm.Print_Area" localSheetId="9">'6.sz.mell.'!$A$1:$F$34</definedName>
    <definedName name="_xlnm.Print_Area" localSheetId="29">'7.sz.tájékoztató tábla'!$A$1:$Z$38</definedName>
    <definedName name="_xlnm.Print_Area" localSheetId="12">'9.sz. mell'!$A$1:$F$173</definedName>
    <definedName name="_xlnm.Print_Area" localSheetId="31">'9.sz.tájékoztató tábla'!$A$1:$D$42</definedName>
    <definedName name="óvoda" localSheetId="1">#REF!</definedName>
    <definedName name="óvoda" localSheetId="23">#REF!</definedName>
    <definedName name="óvoda" localSheetId="32">#REF!</definedName>
    <definedName name="óvoda" localSheetId="15">#REF!</definedName>
    <definedName name="óvoda" localSheetId="16">#REF!</definedName>
    <definedName name="óvoda" localSheetId="17">#REF!</definedName>
    <definedName name="óvoda" localSheetId="18">#REF!</definedName>
    <definedName name="óvoda" localSheetId="19">#REF!</definedName>
    <definedName name="óvoda" localSheetId="20">#REF!</definedName>
    <definedName name="óvoda" localSheetId="33">#REF!</definedName>
    <definedName name="óvoda" localSheetId="6">#REF!</definedName>
    <definedName name="óvoda" localSheetId="11">#REF!</definedName>
    <definedName name="óvoda" localSheetId="30">#REF!</definedName>
    <definedName name="óvoda">#REF!</definedName>
    <definedName name="önkbercsényi" localSheetId="1">#REF!</definedName>
    <definedName name="önkbercsényi" localSheetId="23">#REF!</definedName>
    <definedName name="önkbercsényi" localSheetId="32">#REF!</definedName>
    <definedName name="önkbercsényi" localSheetId="15">#REF!</definedName>
    <definedName name="önkbercsényi" localSheetId="16">#REF!</definedName>
    <definedName name="önkbercsényi" localSheetId="17">#REF!</definedName>
    <definedName name="önkbercsényi" localSheetId="18">#REF!</definedName>
    <definedName name="önkbercsényi" localSheetId="19">#REF!</definedName>
    <definedName name="önkbercsényi" localSheetId="20">#REF!</definedName>
    <definedName name="önkbercsényi" localSheetId="33">#REF!</definedName>
    <definedName name="önkbercsényi" localSheetId="6">#REF!</definedName>
    <definedName name="önkbercsényi" localSheetId="11">#REF!</definedName>
    <definedName name="önkbercsényi" localSheetId="30">#REF!</definedName>
    <definedName name="önkbercsényi">#REF!</definedName>
    <definedName name="önkbölcsőde" localSheetId="1">#REF!</definedName>
    <definedName name="önkbölcsőde" localSheetId="23">#REF!</definedName>
    <definedName name="önkbölcsőde" localSheetId="32">#REF!</definedName>
    <definedName name="önkbölcsőde" localSheetId="15">#REF!</definedName>
    <definedName name="önkbölcsőde" localSheetId="16">#REF!</definedName>
    <definedName name="önkbölcsőde" localSheetId="17">#REF!</definedName>
    <definedName name="önkbölcsőde" localSheetId="18">#REF!</definedName>
    <definedName name="önkbölcsőde" localSheetId="19">#REF!</definedName>
    <definedName name="önkbölcsőde" localSheetId="20">#REF!</definedName>
    <definedName name="önkbölcsőde" localSheetId="33">#REF!</definedName>
    <definedName name="önkbölcsőde" localSheetId="6">#REF!</definedName>
    <definedName name="önkbölcsőde" localSheetId="11">#REF!</definedName>
    <definedName name="önkbölcsőde" localSheetId="30">#REF!</definedName>
    <definedName name="önkbölcsőde">#REF!</definedName>
    <definedName name="önkegymi" localSheetId="1">#REF!</definedName>
    <definedName name="önkegymi" localSheetId="23">#REF!</definedName>
    <definedName name="önkegymi" localSheetId="32">#REF!</definedName>
    <definedName name="önkegymi" localSheetId="15">#REF!</definedName>
    <definedName name="önkegymi" localSheetId="16">#REF!</definedName>
    <definedName name="önkegymi" localSheetId="17">#REF!</definedName>
    <definedName name="önkegymi" localSheetId="18">#REF!</definedName>
    <definedName name="önkegymi" localSheetId="19">#REF!</definedName>
    <definedName name="önkegymi" localSheetId="20">#REF!</definedName>
    <definedName name="önkegymi" localSheetId="33">#REF!</definedName>
    <definedName name="önkegymi" localSheetId="6">#REF!</definedName>
    <definedName name="önkegymi" localSheetId="11">#REF!</definedName>
    <definedName name="önkegymi" localSheetId="30">#REF!</definedName>
    <definedName name="önkegymi">#REF!</definedName>
    <definedName name="önkgondkp" localSheetId="1">#REF!</definedName>
    <definedName name="önkgondkp" localSheetId="23">#REF!</definedName>
    <definedName name="önkgondkp" localSheetId="32">#REF!</definedName>
    <definedName name="önkgondkp" localSheetId="15">#REF!</definedName>
    <definedName name="önkgondkp" localSheetId="16">#REF!</definedName>
    <definedName name="önkgondkp" localSheetId="17">#REF!</definedName>
    <definedName name="önkgondkp" localSheetId="18">#REF!</definedName>
    <definedName name="önkgondkp" localSheetId="19">#REF!</definedName>
    <definedName name="önkgondkp" localSheetId="20">#REF!</definedName>
    <definedName name="önkgondkp" localSheetId="33">#REF!</definedName>
    <definedName name="önkgondkp" localSheetId="6">#REF!</definedName>
    <definedName name="önkgondkp" localSheetId="11">#REF!</definedName>
    <definedName name="önkgondkp" localSheetId="30">#REF!</definedName>
    <definedName name="önkgondkp">#REF!</definedName>
    <definedName name="önkhunyadi" localSheetId="1">#REF!</definedName>
    <definedName name="önkhunyadi" localSheetId="23">#REF!</definedName>
    <definedName name="önkhunyadi" localSheetId="32">#REF!</definedName>
    <definedName name="önkhunyadi" localSheetId="15">#REF!</definedName>
    <definedName name="önkhunyadi" localSheetId="16">#REF!</definedName>
    <definedName name="önkhunyadi" localSheetId="17">#REF!</definedName>
    <definedName name="önkhunyadi" localSheetId="18">#REF!</definedName>
    <definedName name="önkhunyadi" localSheetId="19">#REF!</definedName>
    <definedName name="önkhunyadi" localSheetId="20">#REF!</definedName>
    <definedName name="önkhunyadi" localSheetId="33">#REF!</definedName>
    <definedName name="önkhunyadi" localSheetId="6">#REF!</definedName>
    <definedName name="önkhunyadi" localSheetId="11">#REF!</definedName>
    <definedName name="önkhunyadi" localSheetId="30">#REF!</definedName>
    <definedName name="önkhunyadi">#REF!</definedName>
    <definedName name="önkkodály" localSheetId="1">#REF!</definedName>
    <definedName name="önkkodály" localSheetId="23">#REF!</definedName>
    <definedName name="önkkodály" localSheetId="32">#REF!</definedName>
    <definedName name="önkkodály" localSheetId="15">#REF!</definedName>
    <definedName name="önkkodály" localSheetId="16">#REF!</definedName>
    <definedName name="önkkodály" localSheetId="17">#REF!</definedName>
    <definedName name="önkkodály" localSheetId="18">#REF!</definedName>
    <definedName name="önkkodály" localSheetId="19">#REF!</definedName>
    <definedName name="önkkodály" localSheetId="20">#REF!</definedName>
    <definedName name="önkkodály" localSheetId="33">#REF!</definedName>
    <definedName name="önkkodály" localSheetId="6">#REF!</definedName>
    <definedName name="önkkodály" localSheetId="11">#REF!</definedName>
    <definedName name="önkkodály" localSheetId="30">#REF!</definedName>
    <definedName name="önkkodály">#REF!</definedName>
    <definedName name="önkkonyha" localSheetId="1">#REF!</definedName>
    <definedName name="önkkonyha" localSheetId="23">#REF!</definedName>
    <definedName name="önkkonyha" localSheetId="32">#REF!</definedName>
    <definedName name="önkkonyha" localSheetId="15">#REF!</definedName>
    <definedName name="önkkonyha" localSheetId="16">#REF!</definedName>
    <definedName name="önkkonyha" localSheetId="17">#REF!</definedName>
    <definedName name="önkkonyha" localSheetId="18">#REF!</definedName>
    <definedName name="önkkonyha" localSheetId="19">#REF!</definedName>
    <definedName name="önkkonyha" localSheetId="20">#REF!</definedName>
    <definedName name="önkkonyha" localSheetId="33">#REF!</definedName>
    <definedName name="önkkonyha" localSheetId="6">#REF!</definedName>
    <definedName name="önkkonyha" localSheetId="11">#REF!</definedName>
    <definedName name="önkkonyha" localSheetId="30">#REF!</definedName>
    <definedName name="önkkonyha">#REF!</definedName>
    <definedName name="önkkölcsey" localSheetId="1">#REF!</definedName>
    <definedName name="önkkölcsey" localSheetId="23">#REF!</definedName>
    <definedName name="önkkölcsey" localSheetId="32">#REF!</definedName>
    <definedName name="önkkölcsey" localSheetId="15">#REF!</definedName>
    <definedName name="önkkölcsey" localSheetId="16">#REF!</definedName>
    <definedName name="önkkölcsey" localSheetId="17">#REF!</definedName>
    <definedName name="önkkölcsey" localSheetId="18">#REF!</definedName>
    <definedName name="önkkölcsey" localSheetId="19">#REF!</definedName>
    <definedName name="önkkölcsey" localSheetId="20">#REF!</definedName>
    <definedName name="önkkölcsey" localSheetId="33">#REF!</definedName>
    <definedName name="önkkölcsey" localSheetId="6">#REF!</definedName>
    <definedName name="önkkölcsey" localSheetId="11">#REF!</definedName>
    <definedName name="önkkölcsey" localSheetId="30">#REF!</definedName>
    <definedName name="önkkölcsey">#REF!</definedName>
    <definedName name="önkkönyvtár" localSheetId="1">#REF!</definedName>
    <definedName name="önkkönyvtár" localSheetId="23">#REF!</definedName>
    <definedName name="önkkönyvtár" localSheetId="32">#REF!</definedName>
    <definedName name="önkkönyvtár" localSheetId="15">#REF!</definedName>
    <definedName name="önkkönyvtár" localSheetId="16">#REF!</definedName>
    <definedName name="önkkönyvtár" localSheetId="17">#REF!</definedName>
    <definedName name="önkkönyvtár" localSheetId="18">#REF!</definedName>
    <definedName name="önkkönyvtár" localSheetId="19">#REF!</definedName>
    <definedName name="önkkönyvtár" localSheetId="20">#REF!</definedName>
    <definedName name="önkkönyvtár" localSheetId="33">#REF!</definedName>
    <definedName name="önkkönyvtár" localSheetId="6">#REF!</definedName>
    <definedName name="önkkönyvtár" localSheetId="11">#REF!</definedName>
    <definedName name="önkkönyvtár" localSheetId="30">#REF!</definedName>
    <definedName name="önkkönyvtár">#REF!</definedName>
    <definedName name="önkktgvtám" localSheetId="1">#REF!</definedName>
    <definedName name="önkktgvtám" localSheetId="23">#REF!</definedName>
    <definedName name="önkktgvtám" localSheetId="32">#REF!</definedName>
    <definedName name="önkktgvtám" localSheetId="15">#REF!</definedName>
    <definedName name="önkktgvtám" localSheetId="16">#REF!</definedName>
    <definedName name="önkktgvtám" localSheetId="17">#REF!</definedName>
    <definedName name="önkktgvtám" localSheetId="18">#REF!</definedName>
    <definedName name="önkktgvtám" localSheetId="19">#REF!</definedName>
    <definedName name="önkktgvtám" localSheetId="20">#REF!</definedName>
    <definedName name="önkktgvtám" localSheetId="33">#REF!</definedName>
    <definedName name="önkktgvtám" localSheetId="6">#REF!</definedName>
    <definedName name="önkktgvtám" localSheetId="11">#REF!</definedName>
    <definedName name="önkktgvtám" localSheetId="30">#REF!</definedName>
    <definedName name="önkktgvtám">#REF!</definedName>
    <definedName name="önklábassy" localSheetId="1">#REF!</definedName>
    <definedName name="önklábassy" localSheetId="23">#REF!</definedName>
    <definedName name="önklábassy" localSheetId="32">#REF!</definedName>
    <definedName name="önklábassy" localSheetId="15">#REF!</definedName>
    <definedName name="önklábassy" localSheetId="16">#REF!</definedName>
    <definedName name="önklábassy" localSheetId="17">#REF!</definedName>
    <definedName name="önklábassy" localSheetId="18">#REF!</definedName>
    <definedName name="önklábassy" localSheetId="19">#REF!</definedName>
    <definedName name="önklábassy" localSheetId="20">#REF!</definedName>
    <definedName name="önklábassy" localSheetId="33">#REF!</definedName>
    <definedName name="önklábassy" localSheetId="6">#REF!</definedName>
    <definedName name="önklábassy" localSheetId="11">#REF!</definedName>
    <definedName name="önklábassy" localSheetId="30">#REF!</definedName>
    <definedName name="önklábassy">#REF!</definedName>
    <definedName name="önkműkbev" localSheetId="1">#REF!</definedName>
    <definedName name="önkműkbev" localSheetId="23">#REF!</definedName>
    <definedName name="önkműkbev" localSheetId="32">#REF!</definedName>
    <definedName name="önkműkbev" localSheetId="15">#REF!</definedName>
    <definedName name="önkműkbev" localSheetId="16">#REF!</definedName>
    <definedName name="önkműkbev" localSheetId="17">#REF!</definedName>
    <definedName name="önkműkbev" localSheetId="18">#REF!</definedName>
    <definedName name="önkműkbev" localSheetId="19">#REF!</definedName>
    <definedName name="önkműkbev" localSheetId="20">#REF!</definedName>
    <definedName name="önkműkbev" localSheetId="33">#REF!</definedName>
    <definedName name="önkműkbev" localSheetId="6">#REF!</definedName>
    <definedName name="önkműkbev" localSheetId="11">#REF!</definedName>
    <definedName name="önkműkbev" localSheetId="30">#REF!</definedName>
    <definedName name="önkműkbev">#REF!</definedName>
    <definedName name="önkóvoda" localSheetId="1">#REF!</definedName>
    <definedName name="önkóvoda" localSheetId="23">#REF!</definedName>
    <definedName name="önkóvoda" localSheetId="32">#REF!</definedName>
    <definedName name="önkóvoda" localSheetId="15">#REF!</definedName>
    <definedName name="önkóvoda" localSheetId="16">#REF!</definedName>
    <definedName name="önkóvoda" localSheetId="17">#REF!</definedName>
    <definedName name="önkóvoda" localSheetId="18">#REF!</definedName>
    <definedName name="önkóvoda" localSheetId="19">#REF!</definedName>
    <definedName name="önkóvoda" localSheetId="20">#REF!</definedName>
    <definedName name="önkóvoda" localSheetId="33">#REF!</definedName>
    <definedName name="önkóvoda" localSheetId="6">#REF!</definedName>
    <definedName name="önkóvoda" localSheetId="11">#REF!</definedName>
    <definedName name="önkóvoda" localSheetId="30">#REF!</definedName>
    <definedName name="önkóvoda">#REF!</definedName>
    <definedName name="önkpbo" localSheetId="1">#REF!</definedName>
    <definedName name="önkpbo" localSheetId="23">#REF!</definedName>
    <definedName name="önkpbo" localSheetId="32">#REF!</definedName>
    <definedName name="önkpbo" localSheetId="15">#REF!</definedName>
    <definedName name="önkpbo" localSheetId="16">#REF!</definedName>
    <definedName name="önkpbo" localSheetId="17">#REF!</definedName>
    <definedName name="önkpbo" localSheetId="18">#REF!</definedName>
    <definedName name="önkpbo" localSheetId="19">#REF!</definedName>
    <definedName name="önkpbo" localSheetId="20">#REF!</definedName>
    <definedName name="önkpbo" localSheetId="33">#REF!</definedName>
    <definedName name="önkpbo" localSheetId="6">#REF!</definedName>
    <definedName name="önkpbo" localSheetId="11">#REF!</definedName>
    <definedName name="önkpbo" localSheetId="30">#REF!</definedName>
    <definedName name="önkpbo">#REF!</definedName>
    <definedName name="önkpetőfi" localSheetId="1">#REF!</definedName>
    <definedName name="önkpetőfi" localSheetId="23">#REF!</definedName>
    <definedName name="önkpetőfi" localSheetId="32">#REF!</definedName>
    <definedName name="önkpetőfi" localSheetId="15">#REF!</definedName>
    <definedName name="önkpetőfi" localSheetId="16">#REF!</definedName>
    <definedName name="önkpetőfi" localSheetId="17">#REF!</definedName>
    <definedName name="önkpetőfi" localSheetId="18">#REF!</definedName>
    <definedName name="önkpetőfi" localSheetId="19">#REF!</definedName>
    <definedName name="önkpetőfi" localSheetId="20">#REF!</definedName>
    <definedName name="önkpetőfi" localSheetId="33">#REF!</definedName>
    <definedName name="önkpetőfi" localSheetId="6">#REF!</definedName>
    <definedName name="önkpetőfi" localSheetId="11">#REF!</definedName>
    <definedName name="önkpetőfi" localSheetId="30">#REF!</definedName>
    <definedName name="önkpetőfi">#REF!</definedName>
    <definedName name="önksajátos1" localSheetId="23">#REF!</definedName>
    <definedName name="önksajátos1" localSheetId="32">#REF!</definedName>
    <definedName name="önksajátos1" localSheetId="33">#REF!</definedName>
    <definedName name="önksajátos1" localSheetId="6">#REF!</definedName>
    <definedName name="önksajátos1" localSheetId="30">#REF!</definedName>
    <definedName name="önksajátos1">#REF!</definedName>
    <definedName name="önkszékács" localSheetId="1">#REF!</definedName>
    <definedName name="önkszékács" localSheetId="23">#REF!</definedName>
    <definedName name="önkszékács" localSheetId="32">#REF!</definedName>
    <definedName name="önkszékács" localSheetId="15">#REF!</definedName>
    <definedName name="önkszékács" localSheetId="16">#REF!</definedName>
    <definedName name="önkszékács" localSheetId="17">#REF!</definedName>
    <definedName name="önkszékács" localSheetId="18">#REF!</definedName>
    <definedName name="önkszékács" localSheetId="19">#REF!</definedName>
    <definedName name="önkszékács" localSheetId="20">#REF!</definedName>
    <definedName name="önkszékács" localSheetId="33">#REF!</definedName>
    <definedName name="önkszékács" localSheetId="6">#REF!</definedName>
    <definedName name="önkszékács" localSheetId="11">#REF!</definedName>
    <definedName name="önkszékács" localSheetId="30">#REF!</definedName>
    <definedName name="önkszékács">#REF!</definedName>
    <definedName name="önkvmk" localSheetId="1">#REF!</definedName>
    <definedName name="önkvmk" localSheetId="23">#REF!</definedName>
    <definedName name="önkvmk" localSheetId="32">#REF!</definedName>
    <definedName name="önkvmk" localSheetId="15">#REF!</definedName>
    <definedName name="önkvmk" localSheetId="16">#REF!</definedName>
    <definedName name="önkvmk" localSheetId="17">#REF!</definedName>
    <definedName name="önkvmk" localSheetId="18">#REF!</definedName>
    <definedName name="önkvmk" localSheetId="19">#REF!</definedName>
    <definedName name="önkvmk" localSheetId="20">#REF!</definedName>
    <definedName name="önkvmk" localSheetId="33">#REF!</definedName>
    <definedName name="önkvmk" localSheetId="6">#REF!</definedName>
    <definedName name="önkvmk" localSheetId="11">#REF!</definedName>
    <definedName name="önkvmk" localSheetId="30">#REF!</definedName>
    <definedName name="önkvmk">#REF!</definedName>
    <definedName name="összbev" localSheetId="21">'[1]2. bev-kiad. önk.'!$C$39</definedName>
    <definedName name="összbev">'[1]2. bev-kiad. önk.'!$C$39</definedName>
    <definedName name="összkiad" localSheetId="21">'[1]2. bev-kiad. önk.'!$C$53</definedName>
    <definedName name="összkiad">'[1]2. bev-kiad. önk.'!$C$53</definedName>
    <definedName name="pálybev" localSheetId="1">#REF!</definedName>
    <definedName name="pálybev" localSheetId="23">#REF!</definedName>
    <definedName name="pálybev" localSheetId="32">#REF!</definedName>
    <definedName name="pálybev" localSheetId="15">#REF!</definedName>
    <definedName name="pálybev" localSheetId="16">#REF!</definedName>
    <definedName name="pálybev" localSheetId="17">#REF!</definedName>
    <definedName name="pálybev" localSheetId="18">#REF!</definedName>
    <definedName name="pálybev" localSheetId="19">#REF!</definedName>
    <definedName name="pálybev" localSheetId="20">#REF!</definedName>
    <definedName name="pálybev" localSheetId="33">#REF!</definedName>
    <definedName name="pálybev" localSheetId="6">#REF!</definedName>
    <definedName name="pálybev" localSheetId="11">#REF!</definedName>
    <definedName name="pálybev" localSheetId="30">#REF!</definedName>
    <definedName name="pálybev">#REF!</definedName>
    <definedName name="pálybev1" localSheetId="23">#REF!</definedName>
    <definedName name="pálybev1" localSheetId="32">#REF!</definedName>
    <definedName name="pálybev1" localSheetId="33">#REF!</definedName>
    <definedName name="pálybev1" localSheetId="6">#REF!</definedName>
    <definedName name="pálybev1" localSheetId="30">#REF!</definedName>
    <definedName name="pálybev1">#REF!</definedName>
    <definedName name="pbo" localSheetId="1">#REF!</definedName>
    <definedName name="pbo" localSheetId="23">#REF!</definedName>
    <definedName name="pbo" localSheetId="32">#REF!</definedName>
    <definedName name="pbo" localSheetId="15">#REF!</definedName>
    <definedName name="pbo" localSheetId="16">#REF!</definedName>
    <definedName name="pbo" localSheetId="17">#REF!</definedName>
    <definedName name="pbo" localSheetId="18">#REF!</definedName>
    <definedName name="pbo" localSheetId="19">#REF!</definedName>
    <definedName name="pbo" localSheetId="20">#REF!</definedName>
    <definedName name="pbo" localSheetId="33">#REF!</definedName>
    <definedName name="pbo" localSheetId="6">#REF!</definedName>
    <definedName name="pbo" localSheetId="11">#REF!</definedName>
    <definedName name="pbo" localSheetId="30">#REF!</definedName>
    <definedName name="pbo">#REF!</definedName>
    <definedName name="pénzeszkátad" localSheetId="1">#REF!</definedName>
    <definedName name="pénzeszkátad" localSheetId="23">#REF!</definedName>
    <definedName name="pénzeszkátad" localSheetId="32">#REF!</definedName>
    <definedName name="pénzeszkátad" localSheetId="15">#REF!</definedName>
    <definedName name="pénzeszkátad" localSheetId="16">#REF!</definedName>
    <definedName name="pénzeszkátad" localSheetId="17">#REF!</definedName>
    <definedName name="pénzeszkátad" localSheetId="18">#REF!</definedName>
    <definedName name="pénzeszkátad" localSheetId="19">#REF!</definedName>
    <definedName name="pénzeszkátad" localSheetId="20">#REF!</definedName>
    <definedName name="pénzeszkátad" localSheetId="33">#REF!</definedName>
    <definedName name="pénzeszkátad" localSheetId="6">#REF!</definedName>
    <definedName name="pénzeszkátad" localSheetId="11">#REF!</definedName>
    <definedName name="pénzeszkátad" localSheetId="30">#REF!</definedName>
    <definedName name="pénzeszkátad">#REF!</definedName>
    <definedName name="pénzfognélk1" localSheetId="23">#REF!</definedName>
    <definedName name="pénzfognélk1" localSheetId="32">#REF!</definedName>
    <definedName name="pénzfognélk1" localSheetId="33">#REF!</definedName>
    <definedName name="pénzfognélk1" localSheetId="6">#REF!</definedName>
    <definedName name="pénzfognélk1" localSheetId="30">#REF!</definedName>
    <definedName name="pénzfognélk1">#REF!</definedName>
    <definedName name="pénzforgnélk1" localSheetId="23">#REF!</definedName>
    <definedName name="pénzforgnélk1" localSheetId="32">#REF!</definedName>
    <definedName name="pénzforgnélk1" localSheetId="33">#REF!</definedName>
    <definedName name="pénzforgnélk1" localSheetId="6">#REF!</definedName>
    <definedName name="pénzforgnélk1" localSheetId="30">#REF!</definedName>
    <definedName name="pénzforgnélk1">#REF!</definedName>
    <definedName name="pénzforgnélkül" localSheetId="1">#REF!</definedName>
    <definedName name="pénzforgnélkül" localSheetId="23">#REF!</definedName>
    <definedName name="pénzforgnélkül" localSheetId="32">#REF!</definedName>
    <definedName name="pénzforgnélkül" localSheetId="15">#REF!</definedName>
    <definedName name="pénzforgnélkül" localSheetId="16">#REF!</definedName>
    <definedName name="pénzforgnélkül" localSheetId="17">#REF!</definedName>
    <definedName name="pénzforgnélkül" localSheetId="18">#REF!</definedName>
    <definedName name="pénzforgnélkül" localSheetId="19">#REF!</definedName>
    <definedName name="pénzforgnélkül" localSheetId="20">#REF!</definedName>
    <definedName name="pénzforgnélkül" localSheetId="33">#REF!</definedName>
    <definedName name="pénzforgnélkül" localSheetId="6">#REF!</definedName>
    <definedName name="pénzforgnélkül" localSheetId="11">#REF!</definedName>
    <definedName name="pénzforgnélkül" localSheetId="30">#REF!</definedName>
    <definedName name="pénzforgnélkül">#REF!</definedName>
    <definedName name="pénzm" localSheetId="1">#REF!</definedName>
    <definedName name="pénzm" localSheetId="23">#REF!</definedName>
    <definedName name="pénzm" localSheetId="32">#REF!</definedName>
    <definedName name="pénzm" localSheetId="15">#REF!</definedName>
    <definedName name="pénzm" localSheetId="16">#REF!</definedName>
    <definedName name="pénzm" localSheetId="17">#REF!</definedName>
    <definedName name="pénzm" localSheetId="18">#REF!</definedName>
    <definedName name="pénzm" localSheetId="19">#REF!</definedName>
    <definedName name="pénzm" localSheetId="20">#REF!</definedName>
    <definedName name="pénzm" localSheetId="33">#REF!</definedName>
    <definedName name="pénzm" localSheetId="6">#REF!</definedName>
    <definedName name="pénzm" localSheetId="11">#REF!</definedName>
    <definedName name="pénzm" localSheetId="30">#REF!</definedName>
    <definedName name="pénzm">#REF!</definedName>
    <definedName name="pénzügyibef" localSheetId="1">#REF!</definedName>
    <definedName name="pénzügyibef" localSheetId="23">#REF!</definedName>
    <definedName name="pénzügyibef" localSheetId="32">#REF!</definedName>
    <definedName name="pénzügyibef" localSheetId="15">#REF!</definedName>
    <definedName name="pénzügyibef" localSheetId="16">#REF!</definedName>
    <definedName name="pénzügyibef" localSheetId="17">#REF!</definedName>
    <definedName name="pénzügyibef" localSheetId="18">#REF!</definedName>
    <definedName name="pénzügyibef" localSheetId="19">#REF!</definedName>
    <definedName name="pénzügyibef" localSheetId="20">#REF!</definedName>
    <definedName name="pénzügyibef" localSheetId="33">#REF!</definedName>
    <definedName name="pénzügyibef" localSheetId="6">#REF!</definedName>
    <definedName name="pénzügyibef" localSheetId="11">#REF!</definedName>
    <definedName name="pénzügyibef" localSheetId="30">#REF!</definedName>
    <definedName name="pénzügyibef">#REF!</definedName>
    <definedName name="pénzügyibef1" localSheetId="23">#REF!</definedName>
    <definedName name="pénzügyibef1" localSheetId="32">#REF!</definedName>
    <definedName name="pénzügyibef1" localSheetId="33">#REF!</definedName>
    <definedName name="pénzügyibef1" localSheetId="6">#REF!</definedName>
    <definedName name="pénzügyibef1" localSheetId="30">#REF!</definedName>
    <definedName name="pénzügyibef1">#REF!</definedName>
    <definedName name="peszkátad4" localSheetId="23">#REF!</definedName>
    <definedName name="peszkátad4" localSheetId="32">#REF!</definedName>
    <definedName name="peszkátad4" localSheetId="33">#REF!</definedName>
    <definedName name="peszkátad4" localSheetId="6">#REF!</definedName>
    <definedName name="peszkátad4" localSheetId="30">#REF!</definedName>
    <definedName name="peszkátad4">#REF!</definedName>
    <definedName name="petőfi" localSheetId="1">#REF!</definedName>
    <definedName name="petőfi" localSheetId="23">#REF!</definedName>
    <definedName name="petőfi" localSheetId="32">#REF!</definedName>
    <definedName name="petőfi" localSheetId="15">#REF!</definedName>
    <definedName name="petőfi" localSheetId="16">#REF!</definedName>
    <definedName name="petőfi" localSheetId="17">#REF!</definedName>
    <definedName name="petőfi" localSheetId="18">#REF!</definedName>
    <definedName name="petőfi" localSheetId="19">#REF!</definedName>
    <definedName name="petőfi" localSheetId="20">#REF!</definedName>
    <definedName name="petőfi" localSheetId="33">#REF!</definedName>
    <definedName name="petőfi" localSheetId="6">#REF!</definedName>
    <definedName name="petőfi" localSheetId="11">#REF!</definedName>
    <definedName name="petőfi" localSheetId="30">#REF!</definedName>
    <definedName name="petőfi">#REF!</definedName>
    <definedName name="phdologi" localSheetId="1">#REF!</definedName>
    <definedName name="phdologi" localSheetId="23">#REF!</definedName>
    <definedName name="phdologi" localSheetId="32">#REF!</definedName>
    <definedName name="phdologi" localSheetId="15">#REF!</definedName>
    <definedName name="phdologi" localSheetId="16">#REF!</definedName>
    <definedName name="phdologi" localSheetId="17">#REF!</definedName>
    <definedName name="phdologi" localSheetId="18">#REF!</definedName>
    <definedName name="phdologi" localSheetId="19">#REF!</definedName>
    <definedName name="phdologi" localSheetId="20">#REF!</definedName>
    <definedName name="phdologi" localSheetId="33">#REF!</definedName>
    <definedName name="phdologi" localSheetId="6">#REF!</definedName>
    <definedName name="phdologi" localSheetId="11">#REF!</definedName>
    <definedName name="phdologi" localSheetId="30">#REF!</definedName>
    <definedName name="phdologi">#REF!</definedName>
    <definedName name="phműkbev" localSheetId="1">#REF!</definedName>
    <definedName name="phműkbev" localSheetId="23">#REF!</definedName>
    <definedName name="phműkbev" localSheetId="32">#REF!</definedName>
    <definedName name="phműkbev" localSheetId="15">#REF!</definedName>
    <definedName name="phműkbev" localSheetId="16">#REF!</definedName>
    <definedName name="phműkbev" localSheetId="17">#REF!</definedName>
    <definedName name="phműkbev" localSheetId="18">#REF!</definedName>
    <definedName name="phműkbev" localSheetId="19">#REF!</definedName>
    <definedName name="phműkbev" localSheetId="20">#REF!</definedName>
    <definedName name="phműkbev" localSheetId="33">#REF!</definedName>
    <definedName name="phműkbev" localSheetId="6">#REF!</definedName>
    <definedName name="phműkbev" localSheetId="11">#REF!</definedName>
    <definedName name="phműkbev" localSheetId="30">#REF!</definedName>
    <definedName name="phműkbev">#REF!</definedName>
    <definedName name="phműkbev1" localSheetId="23">#REF!</definedName>
    <definedName name="phműkbev1" localSheetId="32">#REF!</definedName>
    <definedName name="phműkbev1" localSheetId="33">#REF!</definedName>
    <definedName name="phműkbev1" localSheetId="6">#REF!</definedName>
    <definedName name="phműkbev1" localSheetId="30">#REF!</definedName>
    <definedName name="phműkbev1">#REF!</definedName>
    <definedName name="phműkc1" localSheetId="23">#REF!</definedName>
    <definedName name="phműkc1" localSheetId="32">#REF!</definedName>
    <definedName name="phműkc1" localSheetId="33">#REF!</definedName>
    <definedName name="phműkc1" localSheetId="6">#REF!</definedName>
    <definedName name="phműkc1" localSheetId="30">#REF!</definedName>
    <definedName name="phműkc1">#REF!</definedName>
    <definedName name="phsajbev" localSheetId="21">[2]Munka6!$C$21</definedName>
    <definedName name="phsajbev">[2]Munka6!$C$21</definedName>
    <definedName name="phszoc" localSheetId="1">#REF!</definedName>
    <definedName name="phszoc" localSheetId="23">#REF!</definedName>
    <definedName name="phszoc" localSheetId="32">#REF!</definedName>
    <definedName name="phszoc" localSheetId="15">#REF!</definedName>
    <definedName name="phszoc" localSheetId="16">#REF!</definedName>
    <definedName name="phszoc" localSheetId="17">#REF!</definedName>
    <definedName name="phszoc" localSheetId="18">#REF!</definedName>
    <definedName name="phszoc" localSheetId="19">#REF!</definedName>
    <definedName name="phszoc" localSheetId="20">#REF!</definedName>
    <definedName name="phszoc" localSheetId="33">#REF!</definedName>
    <definedName name="phszoc" localSheetId="6">#REF!</definedName>
    <definedName name="phszoc" localSheetId="11">#REF!</definedName>
    <definedName name="phszoc" localSheetId="30">#REF!</definedName>
    <definedName name="phszoc">#REF!</definedName>
    <definedName name="pm" localSheetId="1">#REF!</definedName>
    <definedName name="pm" localSheetId="23">#REF!</definedName>
    <definedName name="pm" localSheetId="32">#REF!</definedName>
    <definedName name="pm" localSheetId="15">#REF!</definedName>
    <definedName name="pm" localSheetId="16">#REF!</definedName>
    <definedName name="pm" localSheetId="17">#REF!</definedName>
    <definedName name="pm" localSheetId="18">#REF!</definedName>
    <definedName name="pm" localSheetId="19">#REF!</definedName>
    <definedName name="pm" localSheetId="20">#REF!</definedName>
    <definedName name="pm" localSheetId="33">#REF!</definedName>
    <definedName name="pm" localSheetId="6">#REF!</definedName>
    <definedName name="pm" localSheetId="11">#REF!</definedName>
    <definedName name="pm" localSheetId="30">#REF!</definedName>
    <definedName name="pm">#REF!</definedName>
    <definedName name="pótl" localSheetId="21">[2]Munka6!$C$20</definedName>
    <definedName name="pótl">[2]Munka6!$C$20</definedName>
    <definedName name="pótlék" localSheetId="1">#REF!</definedName>
    <definedName name="pótlék" localSheetId="23">#REF!</definedName>
    <definedName name="pótlék" localSheetId="32">#REF!</definedName>
    <definedName name="pótlék" localSheetId="15">#REF!</definedName>
    <definedName name="pótlék" localSheetId="16">#REF!</definedName>
    <definedName name="pótlék" localSheetId="17">#REF!</definedName>
    <definedName name="pótlék" localSheetId="18">#REF!</definedName>
    <definedName name="pótlék" localSheetId="19">#REF!</definedName>
    <definedName name="pótlék" localSheetId="20">#REF!</definedName>
    <definedName name="pótlék" localSheetId="33">#REF!</definedName>
    <definedName name="pótlék" localSheetId="6">#REF!</definedName>
    <definedName name="pótlék" localSheetId="11">#REF!</definedName>
    <definedName name="pótlék" localSheetId="30">#REF!</definedName>
    <definedName name="pótlék">#REF!</definedName>
    <definedName name="sajfelh1" localSheetId="23">#REF!</definedName>
    <definedName name="sajfelh1" localSheetId="32">#REF!</definedName>
    <definedName name="sajfelh1" localSheetId="33">#REF!</definedName>
    <definedName name="sajfelh1" localSheetId="6">#REF!</definedName>
    <definedName name="sajfelh1" localSheetId="30">#REF!</definedName>
    <definedName name="sajfelh1">#REF!</definedName>
    <definedName name="semmi">[3]Munka2!$P$23</definedName>
    <definedName name="semmi10">[3]Munka6!$C$21</definedName>
    <definedName name="semmi11">[3]Munka6!$C$20</definedName>
    <definedName name="semmi12">[3]Munka6!$C$19</definedName>
    <definedName name="semmi13">[3]Munka6!$C$7</definedName>
    <definedName name="semmi14">[3]Munka6!$C$8</definedName>
    <definedName name="semmi15">[3]Munka6!$C$17</definedName>
    <definedName name="semmi16">[3]Munka2!$P$23</definedName>
    <definedName name="semmi17">[3]Munka2!$P$22</definedName>
    <definedName name="semmi18">[3]Munka6!$C$16</definedName>
    <definedName name="semmi19">[3]Munka6!$C$11</definedName>
    <definedName name="semmi2">[3]Munka2!$P$22</definedName>
    <definedName name="semmi20">[3]Munka6!$C$15</definedName>
    <definedName name="semmi21">[3]Munka6!$C$18</definedName>
    <definedName name="semmi22">[3]Munka6!$C$10</definedName>
    <definedName name="semmi23" localSheetId="1">'[4]4. bevételek int-ként'!#REF!</definedName>
    <definedName name="semmi23" localSheetId="23">'[4]4. bevételek int-ként'!#REF!</definedName>
    <definedName name="semmi23" localSheetId="32">'[4]4. bevételek int-ként'!#REF!</definedName>
    <definedName name="semmi23" localSheetId="15">'[4]4. bevételek int-ként'!#REF!</definedName>
    <definedName name="semmi23" localSheetId="16">'[4]4. bevételek int-ként'!#REF!</definedName>
    <definedName name="semmi23" localSheetId="17">'[4]4. bevételek int-ként'!#REF!</definedName>
    <definedName name="semmi23" localSheetId="18">'[4]4. bevételek int-ként'!#REF!</definedName>
    <definedName name="semmi23" localSheetId="19">'[4]4. bevételek int-ként'!#REF!</definedName>
    <definedName name="semmi23" localSheetId="20">'[4]4. bevételek int-ként'!#REF!</definedName>
    <definedName name="semmi23" localSheetId="33">'[4]4. bevételek int-ként'!#REF!</definedName>
    <definedName name="semmi23" localSheetId="6">'[4]4. bevételek int-ként'!#REF!</definedName>
    <definedName name="semmi23" localSheetId="11">'[4]4. bevételek int-ként'!#REF!</definedName>
    <definedName name="semmi23" localSheetId="30">'[4]4. bevételek int-ként'!#REF!</definedName>
    <definedName name="semmi23">'[4]4. bevételek int-ként'!#REF!</definedName>
    <definedName name="semmi24" localSheetId="1">'[4]4. bevételek int-ként'!#REF!</definedName>
    <definedName name="semmi24" localSheetId="23">'[4]4. bevételek int-ként'!#REF!</definedName>
    <definedName name="semmi24" localSheetId="32">'[4]4. bevételek int-ként'!#REF!</definedName>
    <definedName name="semmi24" localSheetId="15">'[4]4. bevételek int-ként'!#REF!</definedName>
    <definedName name="semmi24" localSheetId="16">'[4]4. bevételek int-ként'!#REF!</definedName>
    <definedName name="semmi24" localSheetId="17">'[4]4. bevételek int-ként'!#REF!</definedName>
    <definedName name="semmi24" localSheetId="18">'[4]4. bevételek int-ként'!#REF!</definedName>
    <definedName name="semmi24" localSheetId="19">'[4]4. bevételek int-ként'!#REF!</definedName>
    <definedName name="semmi24" localSheetId="20">'[4]4. bevételek int-ként'!#REF!</definedName>
    <definedName name="semmi24" localSheetId="33">'[4]4. bevételek int-ként'!#REF!</definedName>
    <definedName name="semmi24" localSheetId="6">'[4]4. bevételek int-ként'!#REF!</definedName>
    <definedName name="semmi24" localSheetId="11">'[4]4. bevételek int-ként'!#REF!</definedName>
    <definedName name="semmi24" localSheetId="30">'[4]4. bevételek int-ként'!#REF!</definedName>
    <definedName name="semmi24">'[4]4. bevételek int-ként'!#REF!</definedName>
    <definedName name="semmi25">[3]Munka6!$C$21</definedName>
    <definedName name="semmi26">[3]Munka6!$C$20</definedName>
    <definedName name="semmi27">[3]Munka6!$C$19</definedName>
    <definedName name="semmi28">[3]Munka6!$C$7</definedName>
    <definedName name="semmi29">[3]Munka6!$C$8</definedName>
    <definedName name="semmi3">[3]Munka6!$C$16</definedName>
    <definedName name="semmi30">[3]Munka6!$C$17</definedName>
    <definedName name="semmi4">[3]Munka6!$C$11</definedName>
    <definedName name="semmi5">[3]Munka6!$C$15</definedName>
    <definedName name="semmi6">[3]Munka6!$C$18</definedName>
    <definedName name="semmi7">[3]Munka6!$C$10</definedName>
    <definedName name="semmi8" localSheetId="1">'[4]4. bevételek int-ként'!#REF!</definedName>
    <definedName name="semmi8" localSheetId="23">'[4]4. bevételek int-ként'!#REF!</definedName>
    <definedName name="semmi8" localSheetId="32">'[4]4. bevételek int-ként'!#REF!</definedName>
    <definedName name="semmi8" localSheetId="15">'[4]4. bevételek int-ként'!#REF!</definedName>
    <definedName name="semmi8" localSheetId="16">'[4]4. bevételek int-ként'!#REF!</definedName>
    <definedName name="semmi8" localSheetId="17">'[4]4. bevételek int-ként'!#REF!</definedName>
    <definedName name="semmi8" localSheetId="18">'[4]4. bevételek int-ként'!#REF!</definedName>
    <definedName name="semmi8" localSheetId="19">'[4]4. bevételek int-ként'!#REF!</definedName>
    <definedName name="semmi8" localSheetId="20">'[4]4. bevételek int-ként'!#REF!</definedName>
    <definedName name="semmi8" localSheetId="33">'[4]4. bevételek int-ként'!#REF!</definedName>
    <definedName name="semmi8" localSheetId="6">'[4]4. bevételek int-ként'!#REF!</definedName>
    <definedName name="semmi8" localSheetId="11">'[4]4. bevételek int-ként'!#REF!</definedName>
    <definedName name="semmi8" localSheetId="30">'[4]4. bevételek int-ként'!#REF!</definedName>
    <definedName name="semmi8">'[4]4. bevételek int-ként'!#REF!</definedName>
    <definedName name="semmi9" localSheetId="1">'[4]4. bevételek int-ként'!#REF!</definedName>
    <definedName name="semmi9" localSheetId="23">'[4]4. bevételek int-ként'!#REF!</definedName>
    <definedName name="semmi9" localSheetId="32">'[4]4. bevételek int-ként'!#REF!</definedName>
    <definedName name="semmi9" localSheetId="15">'[4]4. bevételek int-ként'!#REF!</definedName>
    <definedName name="semmi9" localSheetId="16">'[4]4. bevételek int-ként'!#REF!</definedName>
    <definedName name="semmi9" localSheetId="17">'[4]4. bevételek int-ként'!#REF!</definedName>
    <definedName name="semmi9" localSheetId="18">'[4]4. bevételek int-ként'!#REF!</definedName>
    <definedName name="semmi9" localSheetId="19">'[4]4. bevételek int-ként'!#REF!</definedName>
    <definedName name="semmi9" localSheetId="20">'[4]4. bevételek int-ként'!#REF!</definedName>
    <definedName name="semmi9" localSheetId="33">'[4]4. bevételek int-ként'!#REF!</definedName>
    <definedName name="semmi9" localSheetId="6">'[4]4. bevételek int-ként'!#REF!</definedName>
    <definedName name="semmi9" localSheetId="11">'[4]4. bevételek int-ként'!#REF!</definedName>
    <definedName name="semmi9" localSheetId="30">'[4]4. bevételek int-ként'!#REF!</definedName>
    <definedName name="semmi9">'[4]4. bevételek int-ként'!#REF!</definedName>
    <definedName name="szabsbírság" localSheetId="21">[2]Munka6!$C$19</definedName>
    <definedName name="szabsbírság">[2]Munka6!$C$19</definedName>
    <definedName name="szabsért" localSheetId="1">#REF!</definedName>
    <definedName name="szabsért" localSheetId="23">#REF!</definedName>
    <definedName name="szabsért" localSheetId="32">#REF!</definedName>
    <definedName name="szabsért" localSheetId="15">#REF!</definedName>
    <definedName name="szabsért" localSheetId="16">#REF!</definedName>
    <definedName name="szabsért" localSheetId="17">#REF!</definedName>
    <definedName name="szabsért" localSheetId="18">#REF!</definedName>
    <definedName name="szabsért" localSheetId="19">#REF!</definedName>
    <definedName name="szabsért" localSheetId="20">#REF!</definedName>
    <definedName name="szabsért" localSheetId="33">#REF!</definedName>
    <definedName name="szabsért" localSheetId="6">#REF!</definedName>
    <definedName name="szabsért" localSheetId="11">#REF!</definedName>
    <definedName name="szabsért" localSheetId="30">#REF!</definedName>
    <definedName name="szabsért">#REF!</definedName>
    <definedName name="székács" localSheetId="1">#REF!</definedName>
    <definedName name="székács" localSheetId="23">#REF!</definedName>
    <definedName name="székács" localSheetId="32">#REF!</definedName>
    <definedName name="székács" localSheetId="15">#REF!</definedName>
    <definedName name="székács" localSheetId="16">#REF!</definedName>
    <definedName name="székács" localSheetId="17">#REF!</definedName>
    <definedName name="székács" localSheetId="18">#REF!</definedName>
    <definedName name="székács" localSheetId="19">#REF!</definedName>
    <definedName name="székács" localSheetId="20">#REF!</definedName>
    <definedName name="székács" localSheetId="33">#REF!</definedName>
    <definedName name="székács" localSheetId="6">#REF!</definedName>
    <definedName name="székács" localSheetId="11">#REF!</definedName>
    <definedName name="székács" localSheetId="30">#REF!</definedName>
    <definedName name="székács">#REF!</definedName>
    <definedName name="szemckö4" localSheetId="23">#REF!</definedName>
    <definedName name="szemckö4" localSheetId="32">#REF!</definedName>
    <definedName name="szemckö4" localSheetId="33">#REF!</definedName>
    <definedName name="szemckö4" localSheetId="6">#REF!</definedName>
    <definedName name="szemckö4" localSheetId="30">#REF!</definedName>
    <definedName name="szemckö4">#REF!</definedName>
    <definedName name="szemegy8.12" localSheetId="23">#REF!</definedName>
    <definedName name="szemegy8.12" localSheetId="32">#REF!</definedName>
    <definedName name="szemegy8.12" localSheetId="33">#REF!</definedName>
    <definedName name="szemegy8.12" localSheetId="21">#REF!</definedName>
    <definedName name="szemegy8.12" localSheetId="6">#REF!</definedName>
    <definedName name="szemegy8.12" localSheetId="30">#REF!</definedName>
    <definedName name="szemegy8.12">#REF!</definedName>
    <definedName name="szemegy8.13" localSheetId="23">#REF!</definedName>
    <definedName name="szemegy8.13" localSheetId="32">#REF!</definedName>
    <definedName name="szemegy8.13" localSheetId="33">#REF!</definedName>
    <definedName name="szemegy8.13" localSheetId="21">#REF!</definedName>
    <definedName name="szemegy8.13" localSheetId="6">#REF!</definedName>
    <definedName name="szemegy8.13" localSheetId="30">#REF!</definedName>
    <definedName name="szemegy8.13">#REF!</definedName>
    <definedName name="személyiph" localSheetId="1">#REF!</definedName>
    <definedName name="személyiph" localSheetId="23">#REF!</definedName>
    <definedName name="személyiph" localSheetId="32">#REF!</definedName>
    <definedName name="személyiph" localSheetId="15">#REF!</definedName>
    <definedName name="személyiph" localSheetId="16">#REF!</definedName>
    <definedName name="személyiph" localSheetId="17">#REF!</definedName>
    <definedName name="személyiph" localSheetId="18">#REF!</definedName>
    <definedName name="személyiph" localSheetId="19">#REF!</definedName>
    <definedName name="személyiph" localSheetId="20">#REF!</definedName>
    <definedName name="személyiph" localSheetId="33">#REF!</definedName>
    <definedName name="személyiph" localSheetId="6">#REF!</definedName>
    <definedName name="személyiph" localSheetId="11">#REF!</definedName>
    <definedName name="személyiph" localSheetId="30">#REF!</definedName>
    <definedName name="személyiph">#REF!</definedName>
    <definedName name="szemjutt" localSheetId="1">#REF!</definedName>
    <definedName name="szemjutt" localSheetId="23">#REF!</definedName>
    <definedName name="szemjutt" localSheetId="32">#REF!</definedName>
    <definedName name="szemjutt" localSheetId="15">#REF!</definedName>
    <definedName name="szemjutt" localSheetId="16">#REF!</definedName>
    <definedName name="szemjutt" localSheetId="17">#REF!</definedName>
    <definedName name="szemjutt" localSheetId="18">#REF!</definedName>
    <definedName name="szemjutt" localSheetId="19">#REF!</definedName>
    <definedName name="szemjutt" localSheetId="20">#REF!</definedName>
    <definedName name="szemjutt" localSheetId="33">#REF!</definedName>
    <definedName name="szemjutt" localSheetId="6">#REF!</definedName>
    <definedName name="szemjutt" localSheetId="11">#REF!</definedName>
    <definedName name="szemjutt" localSheetId="30">#REF!</definedName>
    <definedName name="szemjutt">#REF!</definedName>
    <definedName name="szemjutt4" localSheetId="23">#REF!</definedName>
    <definedName name="szemjutt4" localSheetId="32">#REF!</definedName>
    <definedName name="szemjutt4" localSheetId="33">#REF!</definedName>
    <definedName name="szemjutt4" localSheetId="6">#REF!</definedName>
    <definedName name="szemjutt4" localSheetId="30">#REF!</definedName>
    <definedName name="szemjutt4">#REF!</definedName>
    <definedName name="szemkist4" localSheetId="1">#REF!</definedName>
    <definedName name="szemkist4" localSheetId="23">#REF!</definedName>
    <definedName name="szemkist4" localSheetId="32">#REF!</definedName>
    <definedName name="szemkist4" localSheetId="15">#REF!</definedName>
    <definedName name="szemkist4" localSheetId="16">#REF!</definedName>
    <definedName name="szemkist4" localSheetId="17">#REF!</definedName>
    <definedName name="szemkist4" localSheetId="18">#REF!</definedName>
    <definedName name="szemkist4" localSheetId="19">#REF!</definedName>
    <definedName name="szemkist4" localSheetId="20">#REF!</definedName>
    <definedName name="szemkist4" localSheetId="33">#REF!</definedName>
    <definedName name="szemkist4" localSheetId="6">#REF!</definedName>
    <definedName name="szemkist4" localSheetId="11">#REF!</definedName>
    <definedName name="szemkist4" localSheetId="30">#REF!</definedName>
    <definedName name="szemkist4">#REF!</definedName>
    <definedName name="szemph" localSheetId="1">#REF!</definedName>
    <definedName name="szemph" localSheetId="23">#REF!</definedName>
    <definedName name="szemph" localSheetId="32">#REF!</definedName>
    <definedName name="szemph" localSheetId="15">#REF!</definedName>
    <definedName name="szemph" localSheetId="16">#REF!</definedName>
    <definedName name="szemph" localSheetId="17">#REF!</definedName>
    <definedName name="szemph" localSheetId="18">#REF!</definedName>
    <definedName name="szemph" localSheetId="19">#REF!</definedName>
    <definedName name="szemph" localSheetId="20">#REF!</definedName>
    <definedName name="szemph" localSheetId="33">#REF!</definedName>
    <definedName name="szemph" localSheetId="6">#REF!</definedName>
    <definedName name="szemph" localSheetId="11">#REF!</definedName>
    <definedName name="szemph" localSheetId="30">#REF!</definedName>
    <definedName name="szemph">#REF!</definedName>
    <definedName name="szemph5" localSheetId="23">#REF!</definedName>
    <definedName name="szemph5" localSheetId="32">#REF!</definedName>
    <definedName name="szemph5" localSheetId="33">#REF!</definedName>
    <definedName name="szemph5" localSheetId="6">#REF!</definedName>
    <definedName name="szemph5" localSheetId="30">#REF!</definedName>
    <definedName name="szemph5">#REF!</definedName>
    <definedName name="szemph8.12" localSheetId="23">#REF!</definedName>
    <definedName name="szemph8.12" localSheetId="32">#REF!</definedName>
    <definedName name="szemph8.12" localSheetId="33">#REF!</definedName>
    <definedName name="szemph8.12" localSheetId="21">#REF!</definedName>
    <definedName name="szemph8.12" localSheetId="6">#REF!</definedName>
    <definedName name="szemph8.12" localSheetId="30">#REF!</definedName>
    <definedName name="szemph8.12">#REF!</definedName>
    <definedName name="szjahelyben" localSheetId="1">#REF!</definedName>
    <definedName name="szjahelyben" localSheetId="23">#REF!</definedName>
    <definedName name="szjahelyben" localSheetId="32">#REF!</definedName>
    <definedName name="szjahelyben" localSheetId="15">#REF!</definedName>
    <definedName name="szjahelyben" localSheetId="16">#REF!</definedName>
    <definedName name="szjahelyben" localSheetId="17">#REF!</definedName>
    <definedName name="szjahelyben" localSheetId="18">#REF!</definedName>
    <definedName name="szjahelyben" localSheetId="19">#REF!</definedName>
    <definedName name="szjahelyben" localSheetId="20">#REF!</definedName>
    <definedName name="szjahelyben" localSheetId="33">#REF!</definedName>
    <definedName name="szjahelyben" localSheetId="6">#REF!</definedName>
    <definedName name="szjahelyben" localSheetId="11">#REF!</definedName>
    <definedName name="szjahelyben" localSheetId="30">#REF!</definedName>
    <definedName name="szjahelyben">#REF!</definedName>
    <definedName name="szjahelyben1" localSheetId="23">#REF!</definedName>
    <definedName name="szjahelyben1" localSheetId="32">#REF!</definedName>
    <definedName name="szjahelyben1" localSheetId="33">#REF!</definedName>
    <definedName name="szjahelyben1" localSheetId="6">#REF!</definedName>
    <definedName name="szjahelyben1" localSheetId="30">#REF!</definedName>
    <definedName name="szjahelyben1">#REF!</definedName>
    <definedName name="szjahelybenm" localSheetId="21">[2]Munka6!$C$7</definedName>
    <definedName name="szjahelybenm">[2]Munka6!$C$7</definedName>
    <definedName name="szjajövkül" localSheetId="1">#REF!</definedName>
    <definedName name="szjajövkül" localSheetId="23">#REF!</definedName>
    <definedName name="szjajövkül" localSheetId="32">#REF!</definedName>
    <definedName name="szjajövkül" localSheetId="15">#REF!</definedName>
    <definedName name="szjajövkül" localSheetId="16">#REF!</definedName>
    <definedName name="szjajövkül" localSheetId="17">#REF!</definedName>
    <definedName name="szjajövkül" localSheetId="18">#REF!</definedName>
    <definedName name="szjajövkül" localSheetId="19">#REF!</definedName>
    <definedName name="szjajövkül" localSheetId="20">#REF!</definedName>
    <definedName name="szjajövkül" localSheetId="33">#REF!</definedName>
    <definedName name="szjajövkül" localSheetId="6">#REF!</definedName>
    <definedName name="szjajövkül" localSheetId="11">#REF!</definedName>
    <definedName name="szjajövkül" localSheetId="30">#REF!</definedName>
    <definedName name="szjajövkül">#REF!</definedName>
    <definedName name="szjajövkül1" localSheetId="23">#REF!</definedName>
    <definedName name="szjajövkül1" localSheetId="32">#REF!</definedName>
    <definedName name="szjajövkül1" localSheetId="33">#REF!</definedName>
    <definedName name="szjajövkül1" localSheetId="6">#REF!</definedName>
    <definedName name="szjajövkül1" localSheetId="30">#REF!</definedName>
    <definedName name="szjajövkül1">#REF!</definedName>
    <definedName name="szjakül" localSheetId="21">[2]Munka6!$C$8</definedName>
    <definedName name="szjakül">[2]Munka6!$C$8</definedName>
    <definedName name="szocátv" localSheetId="1">#REF!</definedName>
    <definedName name="szocátv" localSheetId="23">#REF!</definedName>
    <definedName name="szocátv" localSheetId="32">#REF!</definedName>
    <definedName name="szocátv" localSheetId="15">#REF!</definedName>
    <definedName name="szocátv" localSheetId="16">#REF!</definedName>
    <definedName name="szocátv" localSheetId="17">#REF!</definedName>
    <definedName name="szocátv" localSheetId="18">#REF!</definedName>
    <definedName name="szocátv" localSheetId="19">#REF!</definedName>
    <definedName name="szocátv" localSheetId="20">#REF!</definedName>
    <definedName name="szocátv" localSheetId="33">#REF!</definedName>
    <definedName name="szocátv" localSheetId="6">#REF!</definedName>
    <definedName name="szocátv" localSheetId="11">#REF!</definedName>
    <definedName name="szocátv" localSheetId="30">#REF!</definedName>
    <definedName name="szocátv">#REF!</definedName>
    <definedName name="szocph" localSheetId="1">#REF!</definedName>
    <definedName name="szocph" localSheetId="23">#REF!</definedName>
    <definedName name="szocph" localSheetId="32">#REF!</definedName>
    <definedName name="szocph" localSheetId="15">#REF!</definedName>
    <definedName name="szocph" localSheetId="16">#REF!</definedName>
    <definedName name="szocph" localSheetId="17">#REF!</definedName>
    <definedName name="szocph" localSheetId="18">#REF!</definedName>
    <definedName name="szocph" localSheetId="19">#REF!</definedName>
    <definedName name="szocph" localSheetId="20">#REF!</definedName>
    <definedName name="szocph" localSheetId="33">#REF!</definedName>
    <definedName name="szocph" localSheetId="6">#REF!</definedName>
    <definedName name="szocph" localSheetId="11">#REF!</definedName>
    <definedName name="szocph" localSheetId="30">#REF!</definedName>
    <definedName name="szocph">#REF!</definedName>
    <definedName name="szocph5" localSheetId="23">#REF!</definedName>
    <definedName name="szocph5" localSheetId="32">#REF!</definedName>
    <definedName name="szocph5" localSheetId="33">#REF!</definedName>
    <definedName name="szocph5" localSheetId="6">#REF!</definedName>
    <definedName name="szocph5" localSheetId="30">#REF!</definedName>
    <definedName name="szocph5">#REF!</definedName>
    <definedName name="szocsegélyph" localSheetId="1">#REF!</definedName>
    <definedName name="szocsegélyph" localSheetId="23">#REF!</definedName>
    <definedName name="szocsegélyph" localSheetId="32">#REF!</definedName>
    <definedName name="szocsegélyph" localSheetId="15">#REF!</definedName>
    <definedName name="szocsegélyph" localSheetId="16">#REF!</definedName>
    <definedName name="szocsegélyph" localSheetId="17">#REF!</definedName>
    <definedName name="szocsegélyph" localSheetId="18">#REF!</definedName>
    <definedName name="szocsegélyph" localSheetId="19">#REF!</definedName>
    <definedName name="szocsegélyph" localSheetId="20">#REF!</definedName>
    <definedName name="szocsegélyph" localSheetId="33">#REF!</definedName>
    <definedName name="szocsegélyph" localSheetId="6">#REF!</definedName>
    <definedName name="szocsegélyph" localSheetId="11">#REF!</definedName>
    <definedName name="szocsegélyph" localSheetId="30">#REF!</definedName>
    <definedName name="szocsegélyph">#REF!</definedName>
    <definedName name="talajt" localSheetId="1">#REF!</definedName>
    <definedName name="talajt" localSheetId="23">#REF!</definedName>
    <definedName name="talajt" localSheetId="32">#REF!</definedName>
    <definedName name="talajt" localSheetId="15">#REF!</definedName>
    <definedName name="talajt" localSheetId="16">#REF!</definedName>
    <definedName name="talajt" localSheetId="17">#REF!</definedName>
    <definedName name="talajt" localSheetId="18">#REF!</definedName>
    <definedName name="talajt" localSheetId="19">#REF!</definedName>
    <definedName name="talajt" localSheetId="20">#REF!</definedName>
    <definedName name="talajt" localSheetId="33">#REF!</definedName>
    <definedName name="talajt" localSheetId="6">#REF!</definedName>
    <definedName name="talajt" localSheetId="11">#REF!</definedName>
    <definedName name="talajt" localSheetId="30">#REF!</definedName>
    <definedName name="talajt">#REF!</definedName>
    <definedName name="támkölcs1" localSheetId="1">#REF!</definedName>
    <definedName name="támkölcs1" localSheetId="23">#REF!</definedName>
    <definedName name="támkölcs1" localSheetId="32">#REF!</definedName>
    <definedName name="támkölcs1" localSheetId="15">#REF!</definedName>
    <definedName name="támkölcs1" localSheetId="16">#REF!</definedName>
    <definedName name="támkölcs1" localSheetId="17">#REF!</definedName>
    <definedName name="támkölcs1" localSheetId="18">#REF!</definedName>
    <definedName name="támkölcs1" localSheetId="19">#REF!</definedName>
    <definedName name="támkölcs1" localSheetId="20">#REF!</definedName>
    <definedName name="támkölcs1" localSheetId="33">#REF!</definedName>
    <definedName name="támkölcs1" localSheetId="6">#REF!</definedName>
    <definedName name="támkölcs1" localSheetId="11">#REF!</definedName>
    <definedName name="támkölcs1" localSheetId="30">#REF!</definedName>
    <definedName name="támkölcs1">#REF!</definedName>
    <definedName name="támkölcsön" localSheetId="1">#REF!</definedName>
    <definedName name="támkölcsön" localSheetId="23">#REF!</definedName>
    <definedName name="támkölcsön" localSheetId="32">#REF!</definedName>
    <definedName name="támkölcsön" localSheetId="15">#REF!</definedName>
    <definedName name="támkölcsön" localSheetId="16">#REF!</definedName>
    <definedName name="támkölcsön" localSheetId="17">#REF!</definedName>
    <definedName name="támkölcsön" localSheetId="18">#REF!</definedName>
    <definedName name="támkölcsön" localSheetId="19">#REF!</definedName>
    <definedName name="támkölcsön" localSheetId="20">#REF!</definedName>
    <definedName name="támkölcsön" localSheetId="33">#REF!</definedName>
    <definedName name="támkölcsön" localSheetId="6">#REF!</definedName>
    <definedName name="támkölcsön" localSheetId="11">#REF!</definedName>
    <definedName name="támkölcsön" localSheetId="30">#REF!</definedName>
    <definedName name="támkölcsön">#REF!</definedName>
    <definedName name="támogatások" localSheetId="1">#REF!</definedName>
    <definedName name="támogatások" localSheetId="23">#REF!</definedName>
    <definedName name="támogatások" localSheetId="32">#REF!</definedName>
    <definedName name="támogatások" localSheetId="15">#REF!</definedName>
    <definedName name="támogatások" localSheetId="16">#REF!</definedName>
    <definedName name="támogatások" localSheetId="17">#REF!</definedName>
    <definedName name="támogatások" localSheetId="18">#REF!</definedName>
    <definedName name="támogatások" localSheetId="19">#REF!</definedName>
    <definedName name="támogatások" localSheetId="20">#REF!</definedName>
    <definedName name="támogatások" localSheetId="33">#REF!</definedName>
    <definedName name="támogatások" localSheetId="6">#REF!</definedName>
    <definedName name="támogatások" localSheetId="11">#REF!</definedName>
    <definedName name="támogatások" localSheetId="30">#REF!</definedName>
    <definedName name="támogatások">#REF!</definedName>
    <definedName name="támogatások1" localSheetId="23">#REF!</definedName>
    <definedName name="támogatások1" localSheetId="32">#REF!</definedName>
    <definedName name="támogatások1" localSheetId="33">#REF!</definedName>
    <definedName name="támogatások1" localSheetId="6">#REF!</definedName>
    <definedName name="támogatások1" localSheetId="30">#REF!</definedName>
    <definedName name="támogatások1">#REF!</definedName>
    <definedName name="tárgyi" localSheetId="1">#REF!</definedName>
    <definedName name="tárgyi" localSheetId="23">#REF!</definedName>
    <definedName name="tárgyi" localSheetId="32">#REF!</definedName>
    <definedName name="tárgyi" localSheetId="15">#REF!</definedName>
    <definedName name="tárgyi" localSheetId="16">#REF!</definedName>
    <definedName name="tárgyi" localSheetId="17">#REF!</definedName>
    <definedName name="tárgyi" localSheetId="18">#REF!</definedName>
    <definedName name="tárgyi" localSheetId="19">#REF!</definedName>
    <definedName name="tárgyi" localSheetId="20">#REF!</definedName>
    <definedName name="tárgyi" localSheetId="33">#REF!</definedName>
    <definedName name="tárgyi" localSheetId="6">#REF!</definedName>
    <definedName name="tárgyi" localSheetId="11">#REF!</definedName>
    <definedName name="tárgyi" localSheetId="30">#REF!</definedName>
    <definedName name="tárgyi">#REF!</definedName>
    <definedName name="tárgyi1" localSheetId="23">#REF!</definedName>
    <definedName name="tárgyi1" localSheetId="32">#REF!</definedName>
    <definedName name="tárgyi1" localSheetId="33">#REF!</definedName>
    <definedName name="tárgyi1" localSheetId="6">#REF!</definedName>
    <definedName name="tárgyi1" localSheetId="30">#REF!</definedName>
    <definedName name="tárgyi1">#REF!</definedName>
    <definedName name="tartalék4" localSheetId="1">#REF!</definedName>
    <definedName name="tartalék4" localSheetId="23">#REF!</definedName>
    <definedName name="tartalék4" localSheetId="32">#REF!</definedName>
    <definedName name="tartalék4" localSheetId="15">#REF!</definedName>
    <definedName name="tartalék4" localSheetId="16">#REF!</definedName>
    <definedName name="tartalék4" localSheetId="17">#REF!</definedName>
    <definedName name="tartalék4" localSheetId="18">#REF!</definedName>
    <definedName name="tartalék4" localSheetId="19">#REF!</definedName>
    <definedName name="tartalék4" localSheetId="20">#REF!</definedName>
    <definedName name="tartalék4" localSheetId="33">#REF!</definedName>
    <definedName name="tartalék4" localSheetId="6">#REF!</definedName>
    <definedName name="tartalék4" localSheetId="11">#REF!</definedName>
    <definedName name="tartalék4" localSheetId="30">#REF!</definedName>
    <definedName name="tartalék4">#REF!</definedName>
    <definedName name="termőf" localSheetId="1">#REF!</definedName>
    <definedName name="termőf" localSheetId="23">#REF!</definedName>
    <definedName name="termőf" localSheetId="32">#REF!</definedName>
    <definedName name="termőf" localSheetId="15">#REF!</definedName>
    <definedName name="termőf" localSheetId="16">#REF!</definedName>
    <definedName name="termőf" localSheetId="17">#REF!</definedName>
    <definedName name="termőf" localSheetId="18">#REF!</definedName>
    <definedName name="termőf" localSheetId="19">#REF!</definedName>
    <definedName name="termőf" localSheetId="20">#REF!</definedName>
    <definedName name="termőf" localSheetId="33">#REF!</definedName>
    <definedName name="termőf" localSheetId="6">#REF!</definedName>
    <definedName name="termőf" localSheetId="11">#REF!</definedName>
    <definedName name="termőf" localSheetId="30">#REF!</definedName>
    <definedName name="termőf">#REF!</definedName>
    <definedName name="termőfbérbe" localSheetId="21">[2]Munka6!$C$17</definedName>
    <definedName name="termőfbérbe">[2]Munka6!$C$17</definedName>
    <definedName name="termőföld1" localSheetId="23">#REF!</definedName>
    <definedName name="termőföld1" localSheetId="32">#REF!</definedName>
    <definedName name="termőföld1" localSheetId="33">#REF!</definedName>
    <definedName name="termőföld1" localSheetId="6">#REF!</definedName>
    <definedName name="termőföld1" localSheetId="30">#REF!</definedName>
    <definedName name="termőföld1">#REF!</definedName>
    <definedName name="vizikátv" localSheetId="1">#REF!</definedName>
    <definedName name="vizikátv" localSheetId="23">#REF!</definedName>
    <definedName name="vizikátv" localSheetId="32">#REF!</definedName>
    <definedName name="vizikátv" localSheetId="15">#REF!</definedName>
    <definedName name="vizikátv" localSheetId="16">#REF!</definedName>
    <definedName name="vizikátv" localSheetId="17">#REF!</definedName>
    <definedName name="vizikátv" localSheetId="18">#REF!</definedName>
    <definedName name="vizikátv" localSheetId="19">#REF!</definedName>
    <definedName name="vizikátv" localSheetId="20">#REF!</definedName>
    <definedName name="vizikátv" localSheetId="33">#REF!</definedName>
    <definedName name="vizikátv" localSheetId="6">#REF!</definedName>
    <definedName name="vizikátv" localSheetId="11">#REF!</definedName>
    <definedName name="vizikátv" localSheetId="30">#REF!</definedName>
    <definedName name="vizikátv">#REF!</definedName>
    <definedName name="vizikátv1" localSheetId="1">#REF!</definedName>
    <definedName name="vizikátv1" localSheetId="23">#REF!</definedName>
    <definedName name="vizikátv1" localSheetId="32">#REF!</definedName>
    <definedName name="vizikátv1" localSheetId="15">#REF!</definedName>
    <definedName name="vizikátv1" localSheetId="16">#REF!</definedName>
    <definedName name="vizikátv1" localSheetId="17">#REF!</definedName>
    <definedName name="vizikátv1" localSheetId="18">#REF!</definedName>
    <definedName name="vizikátv1" localSheetId="19">#REF!</definedName>
    <definedName name="vizikátv1" localSheetId="20">#REF!</definedName>
    <definedName name="vizikátv1" localSheetId="33">#REF!</definedName>
    <definedName name="vizikátv1" localSheetId="6">#REF!</definedName>
    <definedName name="vizikátv1" localSheetId="11">#REF!</definedName>
    <definedName name="vizikátv1" localSheetId="30">#REF!</definedName>
    <definedName name="vizikátv1">#REF!</definedName>
    <definedName name="vizikfelh3" localSheetId="1">'[1]7. felhalm.kiad.'!#REF!</definedName>
    <definedName name="vizikfelh3" localSheetId="23">'[1]7. felhalm.kiad.'!#REF!</definedName>
    <definedName name="vizikfelh3" localSheetId="32">'[1]7. felhalm.kiad.'!#REF!</definedName>
    <definedName name="vizikfelh3" localSheetId="15">'[1]7. felhalm.kiad.'!#REF!</definedName>
    <definedName name="vizikfelh3" localSheetId="16">'[1]7. felhalm.kiad.'!#REF!</definedName>
    <definedName name="vizikfelh3" localSheetId="17">'[1]7. felhalm.kiad.'!#REF!</definedName>
    <definedName name="vizikfelh3" localSheetId="18">'[1]7. felhalm.kiad.'!#REF!</definedName>
    <definedName name="vizikfelh3" localSheetId="19">'[1]7. felhalm.kiad.'!#REF!</definedName>
    <definedName name="vizikfelh3" localSheetId="20">'[1]7. felhalm.kiad.'!#REF!</definedName>
    <definedName name="vizikfelh3" localSheetId="33">'[1]7. felhalm.kiad.'!#REF!</definedName>
    <definedName name="vizikfelh3" localSheetId="21">'[1]7. felhalm.kiad.'!#REF!</definedName>
    <definedName name="vizikfelh3" localSheetId="6">'[1]7. felhalm.kiad.'!#REF!</definedName>
    <definedName name="vizikfelh3" localSheetId="11">'[1]7. felhalm.kiad.'!#REF!</definedName>
    <definedName name="vizikfelh3" localSheetId="30">'[1]7. felhalm.kiad.'!#REF!</definedName>
    <definedName name="vizikfelh3">'[1]7. felhalm.kiad.'!#REF!</definedName>
    <definedName name="vmk" localSheetId="1">#REF!</definedName>
    <definedName name="vmk" localSheetId="23">#REF!</definedName>
    <definedName name="vmk" localSheetId="32">#REF!</definedName>
    <definedName name="vmk" localSheetId="15">#REF!</definedName>
    <definedName name="vmk" localSheetId="16">#REF!</definedName>
    <definedName name="vmk" localSheetId="17">#REF!</definedName>
    <definedName name="vmk" localSheetId="18">#REF!</definedName>
    <definedName name="vmk" localSheetId="19">#REF!</definedName>
    <definedName name="vmk" localSheetId="20">#REF!</definedName>
    <definedName name="vmk" localSheetId="33">#REF!</definedName>
    <definedName name="vmk" localSheetId="6">#REF!</definedName>
    <definedName name="vmk" localSheetId="11">#REF!</definedName>
    <definedName name="vmk" localSheetId="30">#REF!</definedName>
    <definedName name="vmk">#REF!</definedName>
  </definedNames>
  <calcPr calcId="125725"/>
</workbook>
</file>

<file path=xl/calcChain.xml><?xml version="1.0" encoding="utf-8"?>
<calcChain xmlns="http://schemas.openxmlformats.org/spreadsheetml/2006/main">
  <c r="C128" i="212"/>
  <c r="E177" i="263"/>
  <c r="E176"/>
  <c r="E174"/>
  <c r="E173"/>
  <c r="E157"/>
  <c r="D157"/>
  <c r="C157"/>
  <c r="D154"/>
  <c r="E152"/>
  <c r="D152"/>
  <c r="C152"/>
  <c r="E147"/>
  <c r="D147"/>
  <c r="C147"/>
  <c r="E143"/>
  <c r="D143"/>
  <c r="D162" s="1"/>
  <c r="D175" s="1"/>
  <c r="C143"/>
  <c r="D141"/>
  <c r="D140"/>
  <c r="D139" s="1"/>
  <c r="E139"/>
  <c r="C139"/>
  <c r="D138"/>
  <c r="D137"/>
  <c r="D136" s="1"/>
  <c r="D135" s="1"/>
  <c r="E136"/>
  <c r="C136"/>
  <c r="E135"/>
  <c r="C135"/>
  <c r="D133"/>
  <c r="D132"/>
  <c r="D131"/>
  <c r="D130"/>
  <c r="D129"/>
  <c r="C129"/>
  <c r="D128"/>
  <c r="C128"/>
  <c r="C127" s="1"/>
  <c r="E127"/>
  <c r="D127"/>
  <c r="E120"/>
  <c r="E119" s="1"/>
  <c r="D120"/>
  <c r="C120"/>
  <c r="C119" s="1"/>
  <c r="D119"/>
  <c r="D117"/>
  <c r="C117"/>
  <c r="D116"/>
  <c r="C116"/>
  <c r="D115"/>
  <c r="C115"/>
  <c r="D113"/>
  <c r="C113"/>
  <c r="D112"/>
  <c r="C112"/>
  <c r="D111"/>
  <c r="D110" s="1"/>
  <c r="D105" s="1"/>
  <c r="D142" s="1"/>
  <c r="D163" s="1"/>
  <c r="E110"/>
  <c r="C110"/>
  <c r="E105"/>
  <c r="C105"/>
  <c r="E95"/>
  <c r="D95"/>
  <c r="C95"/>
  <c r="E91"/>
  <c r="D91"/>
  <c r="C91"/>
  <c r="E87"/>
  <c r="D87"/>
  <c r="D86" s="1"/>
  <c r="C87"/>
  <c r="E86"/>
  <c r="C86"/>
  <c r="E81"/>
  <c r="D81"/>
  <c r="C81"/>
  <c r="E77"/>
  <c r="D77"/>
  <c r="C77"/>
  <c r="C101" s="1"/>
  <c r="C172" s="1"/>
  <c r="E72"/>
  <c r="D72"/>
  <c r="C72"/>
  <c r="E68"/>
  <c r="D68"/>
  <c r="C68"/>
  <c r="E63"/>
  <c r="D63"/>
  <c r="C63"/>
  <c r="C60"/>
  <c r="C59" s="1"/>
  <c r="E59"/>
  <c r="D59"/>
  <c r="E47"/>
  <c r="E45" s="1"/>
  <c r="D47"/>
  <c r="C47"/>
  <c r="C45" s="1"/>
  <c r="D45"/>
  <c r="E41"/>
  <c r="E37" s="1"/>
  <c r="E36" s="1"/>
  <c r="D37"/>
  <c r="D36" s="1"/>
  <c r="C37"/>
  <c r="C36"/>
  <c r="C33"/>
  <c r="E30"/>
  <c r="E25" s="1"/>
  <c r="D30"/>
  <c r="C30"/>
  <c r="C25" s="1"/>
  <c r="D25"/>
  <c r="E19"/>
  <c r="E14" s="1"/>
  <c r="D19"/>
  <c r="C19"/>
  <c r="C18"/>
  <c r="C17"/>
  <c r="C16"/>
  <c r="C15"/>
  <c r="C14" s="1"/>
  <c r="D14"/>
  <c r="C13"/>
  <c r="C7" s="1"/>
  <c r="E7"/>
  <c r="D7"/>
  <c r="C76" l="1"/>
  <c r="C167" s="1"/>
  <c r="C171"/>
  <c r="E142"/>
  <c r="D101"/>
  <c r="D172" s="1"/>
  <c r="D171" s="1"/>
  <c r="C162"/>
  <c r="C175" s="1"/>
  <c r="D76"/>
  <c r="D167" s="1"/>
  <c r="E101"/>
  <c r="E172" s="1"/>
  <c r="C142"/>
  <c r="E76"/>
  <c r="E167" s="1"/>
  <c r="E162"/>
  <c r="E175" s="1"/>
  <c r="D102"/>
  <c r="E102" l="1"/>
  <c r="C102"/>
  <c r="C163"/>
  <c r="E171"/>
  <c r="E163"/>
  <c r="F30" i="248"/>
  <c r="C9" i="208"/>
  <c r="C66" i="251" l="1"/>
  <c r="C111" i="212"/>
  <c r="Y36" i="262" l="1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36" l="1"/>
  <c r="D41" i="259"/>
  <c r="E41" s="1"/>
  <c r="G41"/>
  <c r="H41"/>
  <c r="J41"/>
  <c r="K41"/>
  <c r="L41"/>
  <c r="N41" l="1"/>
  <c r="M41"/>
  <c r="C128" i="233"/>
  <c r="D20" i="250" l="1"/>
  <c r="C20"/>
  <c r="E6"/>
  <c r="E7"/>
  <c r="E8"/>
  <c r="E9"/>
  <c r="E10"/>
  <c r="E11"/>
  <c r="E12"/>
  <c r="E13"/>
  <c r="E14"/>
  <c r="E15"/>
  <c r="E16"/>
  <c r="E17"/>
  <c r="E18"/>
  <c r="E19"/>
  <c r="F31" i="248"/>
  <c r="C139" i="233"/>
  <c r="C38"/>
  <c r="E20" i="250" l="1"/>
  <c r="G24" i="220"/>
  <c r="F24"/>
  <c r="D24"/>
  <c r="I23"/>
  <c r="G12"/>
  <c r="F12"/>
  <c r="D12"/>
  <c r="I11"/>
  <c r="I10"/>
  <c r="I9"/>
  <c r="I7"/>
  <c r="I5"/>
  <c r="I41" i="260" l="1"/>
  <c r="F41"/>
  <c r="C41"/>
  <c r="L40"/>
  <c r="J40"/>
  <c r="M40" s="1"/>
  <c r="L39"/>
  <c r="J39"/>
  <c r="K39" s="1"/>
  <c r="G39"/>
  <c r="H39" s="1"/>
  <c r="D39"/>
  <c r="L38"/>
  <c r="J38"/>
  <c r="G38"/>
  <c r="G41" s="1"/>
  <c r="D38"/>
  <c r="D41" s="1"/>
  <c r="L37"/>
  <c r="J37"/>
  <c r="K37" s="1"/>
  <c r="G37"/>
  <c r="H37" s="1"/>
  <c r="D37"/>
  <c r="L36"/>
  <c r="J36"/>
  <c r="K36" s="1"/>
  <c r="G36"/>
  <c r="H36" s="1"/>
  <c r="D36"/>
  <c r="L35"/>
  <c r="J35"/>
  <c r="K35" s="1"/>
  <c r="G35"/>
  <c r="H35" s="1"/>
  <c r="D35"/>
  <c r="I34"/>
  <c r="F34"/>
  <c r="C34"/>
  <c r="L33"/>
  <c r="J33"/>
  <c r="K33" s="1"/>
  <c r="G33"/>
  <c r="H33" s="1"/>
  <c r="D33"/>
  <c r="L32"/>
  <c r="J32"/>
  <c r="K32" s="1"/>
  <c r="G32"/>
  <c r="H32" s="1"/>
  <c r="D32"/>
  <c r="L31"/>
  <c r="J31"/>
  <c r="K31" s="1"/>
  <c r="G31"/>
  <c r="H31" s="1"/>
  <c r="D31"/>
  <c r="L30"/>
  <c r="J30"/>
  <c r="K30" s="1"/>
  <c r="G30"/>
  <c r="H30" s="1"/>
  <c r="D30"/>
  <c r="L29"/>
  <c r="J29"/>
  <c r="K29" s="1"/>
  <c r="G29"/>
  <c r="H29" s="1"/>
  <c r="D29"/>
  <c r="L28"/>
  <c r="J28"/>
  <c r="K28" s="1"/>
  <c r="G28"/>
  <c r="H28" s="1"/>
  <c r="D28"/>
  <c r="L27"/>
  <c r="J27"/>
  <c r="K27" s="1"/>
  <c r="G27"/>
  <c r="H27" s="1"/>
  <c r="D27"/>
  <c r="L26"/>
  <c r="L34" s="1"/>
  <c r="J26"/>
  <c r="J34" s="1"/>
  <c r="G26"/>
  <c r="G34" s="1"/>
  <c r="D26"/>
  <c r="I25"/>
  <c r="F25"/>
  <c r="C25"/>
  <c r="L24"/>
  <c r="J24"/>
  <c r="K24" s="1"/>
  <c r="G24"/>
  <c r="H24" s="1"/>
  <c r="D24"/>
  <c r="L23"/>
  <c r="J23"/>
  <c r="K23" s="1"/>
  <c r="G23"/>
  <c r="H23" s="1"/>
  <c r="D23"/>
  <c r="L22"/>
  <c r="L25" s="1"/>
  <c r="J22"/>
  <c r="J25" s="1"/>
  <c r="G22"/>
  <c r="G25" s="1"/>
  <c r="D22"/>
  <c r="D25" s="1"/>
  <c r="I21"/>
  <c r="F21"/>
  <c r="C21"/>
  <c r="L20"/>
  <c r="J20"/>
  <c r="K20" s="1"/>
  <c r="G20"/>
  <c r="H20" s="1"/>
  <c r="D20"/>
  <c r="L19"/>
  <c r="J19"/>
  <c r="K19" s="1"/>
  <c r="G19"/>
  <c r="H19" s="1"/>
  <c r="D19"/>
  <c r="L18"/>
  <c r="J18"/>
  <c r="K18" s="1"/>
  <c r="G18"/>
  <c r="H18" s="1"/>
  <c r="D18"/>
  <c r="L17"/>
  <c r="J17"/>
  <c r="K17" s="1"/>
  <c r="G17"/>
  <c r="H17" s="1"/>
  <c r="D17"/>
  <c r="L16"/>
  <c r="L21" s="1"/>
  <c r="J16"/>
  <c r="J21" s="1"/>
  <c r="G16"/>
  <c r="G21" s="1"/>
  <c r="D16"/>
  <c r="D21" s="1"/>
  <c r="I15"/>
  <c r="F15"/>
  <c r="C15"/>
  <c r="L14"/>
  <c r="J14"/>
  <c r="K14" s="1"/>
  <c r="G14"/>
  <c r="H14" s="1"/>
  <c r="D14"/>
  <c r="L13"/>
  <c r="J13"/>
  <c r="K13" s="1"/>
  <c r="G13"/>
  <c r="H13" s="1"/>
  <c r="D13"/>
  <c r="L12"/>
  <c r="J12"/>
  <c r="K12" s="1"/>
  <c r="G12"/>
  <c r="H12" s="1"/>
  <c r="D12"/>
  <c r="L11"/>
  <c r="J11"/>
  <c r="K11" s="1"/>
  <c r="G11"/>
  <c r="H11" s="1"/>
  <c r="D11"/>
  <c r="L10"/>
  <c r="J10"/>
  <c r="K10" s="1"/>
  <c r="G10"/>
  <c r="H10" s="1"/>
  <c r="D10"/>
  <c r="L9"/>
  <c r="J9"/>
  <c r="K9" s="1"/>
  <c r="G9"/>
  <c r="H9" s="1"/>
  <c r="D9"/>
  <c r="L8"/>
  <c r="J8"/>
  <c r="K8" s="1"/>
  <c r="G8"/>
  <c r="H8" s="1"/>
  <c r="D8"/>
  <c r="L7"/>
  <c r="J7"/>
  <c r="K7" s="1"/>
  <c r="G7"/>
  <c r="H7" s="1"/>
  <c r="D7"/>
  <c r="L6"/>
  <c r="J6"/>
  <c r="K6" s="1"/>
  <c r="G6"/>
  <c r="H6" s="1"/>
  <c r="D6"/>
  <c r="L5"/>
  <c r="J5"/>
  <c r="K5" s="1"/>
  <c r="G5"/>
  <c r="H5" s="1"/>
  <c r="D5"/>
  <c r="L4"/>
  <c r="L15" s="1"/>
  <c r="J4"/>
  <c r="J15" s="1"/>
  <c r="G4"/>
  <c r="G15" s="1"/>
  <c r="D4"/>
  <c r="D15" s="1"/>
  <c r="I48" i="259"/>
  <c r="F48"/>
  <c r="C48"/>
  <c r="L40"/>
  <c r="J40"/>
  <c r="K40" s="1"/>
  <c r="G40"/>
  <c r="H40" s="1"/>
  <c r="D40"/>
  <c r="L39"/>
  <c r="J39"/>
  <c r="K39" s="1"/>
  <c r="G39"/>
  <c r="H39" s="1"/>
  <c r="D39"/>
  <c r="L38"/>
  <c r="J38"/>
  <c r="K38" s="1"/>
  <c r="G38"/>
  <c r="H38" s="1"/>
  <c r="D38"/>
  <c r="L37"/>
  <c r="L48" s="1"/>
  <c r="J37"/>
  <c r="J48" s="1"/>
  <c r="G37"/>
  <c r="G48" s="1"/>
  <c r="D37"/>
  <c r="D48" s="1"/>
  <c r="I31"/>
  <c r="F31"/>
  <c r="C31"/>
  <c r="L29"/>
  <c r="J29"/>
  <c r="K29" s="1"/>
  <c r="G29"/>
  <c r="H29" s="1"/>
  <c r="D29"/>
  <c r="L28"/>
  <c r="J28"/>
  <c r="K28" s="1"/>
  <c r="G28"/>
  <c r="H28" s="1"/>
  <c r="D28"/>
  <c r="L27"/>
  <c r="J27"/>
  <c r="K27" s="1"/>
  <c r="G27"/>
  <c r="H27" s="1"/>
  <c r="D27"/>
  <c r="L26"/>
  <c r="J26"/>
  <c r="K26" s="1"/>
  <c r="G26"/>
  <c r="H26" s="1"/>
  <c r="D26"/>
  <c r="L25"/>
  <c r="J25"/>
  <c r="K25" s="1"/>
  <c r="G25"/>
  <c r="H25" s="1"/>
  <c r="D25"/>
  <c r="L24"/>
  <c r="J24"/>
  <c r="K24" s="1"/>
  <c r="G24"/>
  <c r="H24" s="1"/>
  <c r="D24"/>
  <c r="L23"/>
  <c r="J23"/>
  <c r="K23" s="1"/>
  <c r="G23"/>
  <c r="H23" s="1"/>
  <c r="D23"/>
  <c r="L22"/>
  <c r="J22"/>
  <c r="K22" s="1"/>
  <c r="G22"/>
  <c r="H22" s="1"/>
  <c r="D22"/>
  <c r="L21"/>
  <c r="J21"/>
  <c r="K21" s="1"/>
  <c r="G21"/>
  <c r="H21" s="1"/>
  <c r="D21"/>
  <c r="L20"/>
  <c r="J20"/>
  <c r="K20" s="1"/>
  <c r="G20"/>
  <c r="H20" s="1"/>
  <c r="D20"/>
  <c r="L19"/>
  <c r="J19"/>
  <c r="K19" s="1"/>
  <c r="G19"/>
  <c r="H19" s="1"/>
  <c r="D19"/>
  <c r="L18"/>
  <c r="J18"/>
  <c r="K18" s="1"/>
  <c r="G18"/>
  <c r="H18" s="1"/>
  <c r="D18"/>
  <c r="L17"/>
  <c r="J17"/>
  <c r="K17" s="1"/>
  <c r="G17"/>
  <c r="H17" s="1"/>
  <c r="D17"/>
  <c r="L16"/>
  <c r="J16"/>
  <c r="K16" s="1"/>
  <c r="G16"/>
  <c r="H16" s="1"/>
  <c r="D16"/>
  <c r="L15"/>
  <c r="J15"/>
  <c r="K15" s="1"/>
  <c r="G15"/>
  <c r="H15" s="1"/>
  <c r="D15"/>
  <c r="L14"/>
  <c r="J14"/>
  <c r="K14" s="1"/>
  <c r="G14"/>
  <c r="H14" s="1"/>
  <c r="D14"/>
  <c r="J13"/>
  <c r="K13" s="1"/>
  <c r="G13"/>
  <c r="H13" s="1"/>
  <c r="D13"/>
  <c r="E13" s="1"/>
  <c r="L12"/>
  <c r="J12"/>
  <c r="K12" s="1"/>
  <c r="G12"/>
  <c r="H12" s="1"/>
  <c r="D12"/>
  <c r="L11"/>
  <c r="J11"/>
  <c r="K11" s="1"/>
  <c r="G11"/>
  <c r="H11" s="1"/>
  <c r="D11"/>
  <c r="L10"/>
  <c r="J10"/>
  <c r="K10" s="1"/>
  <c r="G10"/>
  <c r="H10" s="1"/>
  <c r="D10"/>
  <c r="L9"/>
  <c r="J9"/>
  <c r="K9" s="1"/>
  <c r="G9"/>
  <c r="H9" s="1"/>
  <c r="D9"/>
  <c r="L8"/>
  <c r="J8"/>
  <c r="K8" s="1"/>
  <c r="G8"/>
  <c r="L7"/>
  <c r="J7"/>
  <c r="K7" s="1"/>
  <c r="G7"/>
  <c r="H7" s="1"/>
  <c r="D7"/>
  <c r="L6"/>
  <c r="J6"/>
  <c r="K6" s="1"/>
  <c r="G6"/>
  <c r="H6" s="1"/>
  <c r="D6"/>
  <c r="L5"/>
  <c r="J5"/>
  <c r="G5"/>
  <c r="D5"/>
  <c r="C28" i="258"/>
  <c r="C11"/>
  <c r="N25" i="256"/>
  <c r="M25"/>
  <c r="L25"/>
  <c r="K25"/>
  <c r="J25"/>
  <c r="I25"/>
  <c r="H25"/>
  <c r="G25"/>
  <c r="F25"/>
  <c r="E25"/>
  <c r="D25"/>
  <c r="C25"/>
  <c r="O24"/>
  <c r="O22"/>
  <c r="O21"/>
  <c r="O20"/>
  <c r="O19"/>
  <c r="O18"/>
  <c r="O17"/>
  <c r="O16"/>
  <c r="N14"/>
  <c r="N26" s="1"/>
  <c r="M14"/>
  <c r="M26" s="1"/>
  <c r="L14"/>
  <c r="L26" s="1"/>
  <c r="K14"/>
  <c r="K26" s="1"/>
  <c r="J14"/>
  <c r="J26" s="1"/>
  <c r="I14"/>
  <c r="I26" s="1"/>
  <c r="H14"/>
  <c r="H26" s="1"/>
  <c r="G14"/>
  <c r="G26" s="1"/>
  <c r="F14"/>
  <c r="F26" s="1"/>
  <c r="E14"/>
  <c r="E26" s="1"/>
  <c r="D14"/>
  <c r="D26" s="1"/>
  <c r="C14"/>
  <c r="C26" s="1"/>
  <c r="O13"/>
  <c r="O12"/>
  <c r="O11"/>
  <c r="O10"/>
  <c r="O9"/>
  <c r="O8"/>
  <c r="O7"/>
  <c r="O6"/>
  <c r="O5"/>
  <c r="D34" i="260" l="1"/>
  <c r="D42" s="1"/>
  <c r="C29" i="258"/>
  <c r="M14" i="259"/>
  <c r="M15"/>
  <c r="M16"/>
  <c r="M17"/>
  <c r="M18"/>
  <c r="M19"/>
  <c r="M20"/>
  <c r="M21"/>
  <c r="M22"/>
  <c r="M23"/>
  <c r="M24"/>
  <c r="M25"/>
  <c r="M26"/>
  <c r="M27"/>
  <c r="M28"/>
  <c r="M23" i="260"/>
  <c r="M24"/>
  <c r="M29" i="259"/>
  <c r="J31"/>
  <c r="M9"/>
  <c r="M10"/>
  <c r="M11"/>
  <c r="M12"/>
  <c r="N13"/>
  <c r="M17" i="260"/>
  <c r="M18"/>
  <c r="M19"/>
  <c r="M20"/>
  <c r="L41"/>
  <c r="L42" s="1"/>
  <c r="M8" i="259"/>
  <c r="J41" i="260"/>
  <c r="C42"/>
  <c r="L31" i="259"/>
  <c r="F42" i="260"/>
  <c r="O25" i="256"/>
  <c r="D31" i="259"/>
  <c r="M6"/>
  <c r="G31"/>
  <c r="M38"/>
  <c r="M39"/>
  <c r="M40"/>
  <c r="M27" i="260"/>
  <c r="M28"/>
  <c r="M29"/>
  <c r="M30"/>
  <c r="M31"/>
  <c r="M32"/>
  <c r="M33"/>
  <c r="M7" i="259"/>
  <c r="M5" i="260"/>
  <c r="M6"/>
  <c r="M7"/>
  <c r="M8"/>
  <c r="M9"/>
  <c r="M10"/>
  <c r="M11"/>
  <c r="M12"/>
  <c r="M13"/>
  <c r="M14"/>
  <c r="M35"/>
  <c r="M36"/>
  <c r="M37"/>
  <c r="M39"/>
  <c r="I42"/>
  <c r="G42"/>
  <c r="J42"/>
  <c r="E4"/>
  <c r="H4"/>
  <c r="H15" s="1"/>
  <c r="K4"/>
  <c r="K15" s="1"/>
  <c r="M4"/>
  <c r="E5"/>
  <c r="N5" s="1"/>
  <c r="E6"/>
  <c r="N6" s="1"/>
  <c r="E7"/>
  <c r="N7" s="1"/>
  <c r="E8"/>
  <c r="N8" s="1"/>
  <c r="E9"/>
  <c r="N9" s="1"/>
  <c r="E10"/>
  <c r="N10" s="1"/>
  <c r="E11"/>
  <c r="N11" s="1"/>
  <c r="E12"/>
  <c r="N12" s="1"/>
  <c r="E13"/>
  <c r="N13" s="1"/>
  <c r="E14"/>
  <c r="N14" s="1"/>
  <c r="E16"/>
  <c r="H16"/>
  <c r="H21" s="1"/>
  <c r="K16"/>
  <c r="K21" s="1"/>
  <c r="M16"/>
  <c r="E17"/>
  <c r="N17" s="1"/>
  <c r="E18"/>
  <c r="N18" s="1"/>
  <c r="E19"/>
  <c r="N19" s="1"/>
  <c r="E20"/>
  <c r="N20" s="1"/>
  <c r="E22"/>
  <c r="H22"/>
  <c r="H25" s="1"/>
  <c r="K22"/>
  <c r="K25" s="1"/>
  <c r="M22"/>
  <c r="E23"/>
  <c r="N23" s="1"/>
  <c r="E24"/>
  <c r="N24" s="1"/>
  <c r="E26"/>
  <c r="H26"/>
  <c r="H34" s="1"/>
  <c r="K26"/>
  <c r="K34" s="1"/>
  <c r="M26"/>
  <c r="E27"/>
  <c r="N27" s="1"/>
  <c r="E28"/>
  <c r="N28" s="1"/>
  <c r="E29"/>
  <c r="N29" s="1"/>
  <c r="E30"/>
  <c r="N30" s="1"/>
  <c r="E31"/>
  <c r="N31" s="1"/>
  <c r="E32"/>
  <c r="N32" s="1"/>
  <c r="E33"/>
  <c r="N33" s="1"/>
  <c r="E35"/>
  <c r="N35" s="1"/>
  <c r="E36"/>
  <c r="N36" s="1"/>
  <c r="E37"/>
  <c r="N37" s="1"/>
  <c r="E38"/>
  <c r="H38"/>
  <c r="H41" s="1"/>
  <c r="K38"/>
  <c r="M38"/>
  <c r="E39"/>
  <c r="N39" s="1"/>
  <c r="K40"/>
  <c r="N40" s="1"/>
  <c r="E5" i="259"/>
  <c r="H5"/>
  <c r="K5"/>
  <c r="K31" s="1"/>
  <c r="M5"/>
  <c r="E6"/>
  <c r="N6" s="1"/>
  <c r="E7"/>
  <c r="N7" s="1"/>
  <c r="H8"/>
  <c r="N8" s="1"/>
  <c r="E9"/>
  <c r="N9" s="1"/>
  <c r="E10"/>
  <c r="N10" s="1"/>
  <c r="E11"/>
  <c r="N11" s="1"/>
  <c r="E12"/>
  <c r="N12" s="1"/>
  <c r="E14"/>
  <c r="N14" s="1"/>
  <c r="E15"/>
  <c r="N15" s="1"/>
  <c r="E16"/>
  <c r="N16" s="1"/>
  <c r="E17"/>
  <c r="N17" s="1"/>
  <c r="E18"/>
  <c r="N18" s="1"/>
  <c r="E19"/>
  <c r="N19" s="1"/>
  <c r="E20"/>
  <c r="N20" s="1"/>
  <c r="E21"/>
  <c r="N21" s="1"/>
  <c r="E22"/>
  <c r="N22" s="1"/>
  <c r="E23"/>
  <c r="N23" s="1"/>
  <c r="E24"/>
  <c r="N24" s="1"/>
  <c r="E25"/>
  <c r="N25" s="1"/>
  <c r="E26"/>
  <c r="N26" s="1"/>
  <c r="E27"/>
  <c r="N27" s="1"/>
  <c r="E28"/>
  <c r="N28" s="1"/>
  <c r="E29"/>
  <c r="N29" s="1"/>
  <c r="E37"/>
  <c r="H37"/>
  <c r="H48" s="1"/>
  <c r="K37"/>
  <c r="K48" s="1"/>
  <c r="M37"/>
  <c r="E38"/>
  <c r="N38" s="1"/>
  <c r="E39"/>
  <c r="N39" s="1"/>
  <c r="E40"/>
  <c r="N40" s="1"/>
  <c r="O14" i="256"/>
  <c r="O26" s="1"/>
  <c r="C12" i="202"/>
  <c r="F29" i="248"/>
  <c r="E32"/>
  <c r="D32"/>
  <c r="C32"/>
  <c r="M25" i="260" l="1"/>
  <c r="M31" i="259"/>
  <c r="H42" i="260"/>
  <c r="M34"/>
  <c r="M15"/>
  <c r="M21"/>
  <c r="M48" i="259"/>
  <c r="M41" i="260"/>
  <c r="E41"/>
  <c r="N38"/>
  <c r="N41" s="1"/>
  <c r="E34"/>
  <c r="N26"/>
  <c r="N34" s="1"/>
  <c r="E25"/>
  <c r="N22"/>
  <c r="N25" s="1"/>
  <c r="E21"/>
  <c r="N16"/>
  <c r="N21" s="1"/>
  <c r="E15"/>
  <c r="N4"/>
  <c r="N15" s="1"/>
  <c r="K41"/>
  <c r="K42" s="1"/>
  <c r="E48" i="259"/>
  <c r="N37"/>
  <c r="N48" s="1"/>
  <c r="E31"/>
  <c r="N5"/>
  <c r="N31" s="1"/>
  <c r="H31"/>
  <c r="C154" i="195"/>
  <c r="E23" i="215" s="1"/>
  <c r="M42" i="260" l="1"/>
  <c r="N42"/>
  <c r="E42"/>
  <c r="C137" i="212"/>
  <c r="C46"/>
  <c r="C44" s="1"/>
  <c r="F5" i="254"/>
  <c r="E6"/>
  <c r="E5" s="1"/>
  <c r="F7"/>
  <c r="E8"/>
  <c r="E7" s="1"/>
  <c r="G9"/>
  <c r="G10"/>
  <c r="E11"/>
  <c r="G11" s="1"/>
  <c r="E12"/>
  <c r="G12" s="1"/>
  <c r="F15"/>
  <c r="E16"/>
  <c r="G16" s="1"/>
  <c r="E17"/>
  <c r="G17" s="1"/>
  <c r="E18"/>
  <c r="G18" s="1"/>
  <c r="E19"/>
  <c r="G19" s="1"/>
  <c r="E20"/>
  <c r="G20" s="1"/>
  <c r="E21"/>
  <c r="G21" s="1"/>
  <c r="E22"/>
  <c r="G22" s="1"/>
  <c r="E23"/>
  <c r="G23" s="1"/>
  <c r="F24"/>
  <c r="E25"/>
  <c r="G25" s="1"/>
  <c r="E26"/>
  <c r="G26"/>
  <c r="E27"/>
  <c r="G27" s="1"/>
  <c r="G28"/>
  <c r="G29"/>
  <c r="E31"/>
  <c r="G31" s="1"/>
  <c r="E32"/>
  <c r="G32" s="1"/>
  <c r="F33"/>
  <c r="G34"/>
  <c r="G35"/>
  <c r="G36"/>
  <c r="E37"/>
  <c r="G37" s="1"/>
  <c r="E38"/>
  <c r="G38" s="1"/>
  <c r="E39"/>
  <c r="G39" s="1"/>
  <c r="E40"/>
  <c r="G40"/>
  <c r="E41"/>
  <c r="G41" s="1"/>
  <c r="E42"/>
  <c r="G42" s="1"/>
  <c r="E43"/>
  <c r="G43" s="1"/>
  <c r="E44"/>
  <c r="G44" s="1"/>
  <c r="E45"/>
  <c r="G45" s="1"/>
  <c r="E47"/>
  <c r="E48"/>
  <c r="G48" s="1"/>
  <c r="E51"/>
  <c r="G51" s="1"/>
  <c r="C63" i="251"/>
  <c r="C62"/>
  <c r="C134" i="195" s="1"/>
  <c r="E14" i="216" s="1"/>
  <c r="C61" i="251"/>
  <c r="C126" i="195" s="1"/>
  <c r="E12" i="216" s="1"/>
  <c r="C60" i="251"/>
  <c r="C121" i="195" s="1"/>
  <c r="E7" i="216" s="1"/>
  <c r="C58" i="251"/>
  <c r="C57"/>
  <c r="C109" i="195" s="1"/>
  <c r="E9" i="215" s="1"/>
  <c r="C56" i="251"/>
  <c r="C108" i="195" s="1"/>
  <c r="E8" i="215" s="1"/>
  <c r="C49" i="251"/>
  <c r="C47" i="210"/>
  <c r="C44" s="1"/>
  <c r="C47" i="208"/>
  <c r="C44" s="1"/>
  <c r="C59" i="253"/>
  <c r="C53"/>
  <c r="C47"/>
  <c r="C44" s="1"/>
  <c r="C37"/>
  <c r="C32"/>
  <c r="C30"/>
  <c r="C24"/>
  <c r="C21" s="1"/>
  <c r="C9"/>
  <c r="C7" s="1"/>
  <c r="C159" i="213"/>
  <c r="C153"/>
  <c r="C148"/>
  <c r="C144"/>
  <c r="C140"/>
  <c r="C137"/>
  <c r="C128"/>
  <c r="C121"/>
  <c r="C111"/>
  <c r="C106" s="1"/>
  <c r="C94"/>
  <c r="C90"/>
  <c r="C86"/>
  <c r="C85" s="1"/>
  <c r="C80"/>
  <c r="C76"/>
  <c r="C71"/>
  <c r="C67"/>
  <c r="C62"/>
  <c r="C58" s="1"/>
  <c r="C46"/>
  <c r="C44" s="1"/>
  <c r="C35"/>
  <c r="C29"/>
  <c r="C24" s="1"/>
  <c r="C18"/>
  <c r="C13" s="1"/>
  <c r="C6"/>
  <c r="C159" i="212"/>
  <c r="C153"/>
  <c r="C148"/>
  <c r="C144"/>
  <c r="C140"/>
  <c r="C121"/>
  <c r="C120" s="1"/>
  <c r="C106"/>
  <c r="C94"/>
  <c r="C90"/>
  <c r="C86"/>
  <c r="C85" s="1"/>
  <c r="C80"/>
  <c r="C76"/>
  <c r="C71"/>
  <c r="C67"/>
  <c r="C58"/>
  <c r="C36"/>
  <c r="C35" s="1"/>
  <c r="C29"/>
  <c r="C24" s="1"/>
  <c r="C18"/>
  <c r="C13" s="1"/>
  <c r="C6"/>
  <c r="G11" i="240"/>
  <c r="G8"/>
  <c r="G9"/>
  <c r="G10"/>
  <c r="G13"/>
  <c r="G12"/>
  <c r="C137" i="195"/>
  <c r="E12" i="215" s="1"/>
  <c r="D18" i="246"/>
  <c r="E18"/>
  <c r="C18"/>
  <c r="F33" i="248"/>
  <c r="C89" i="195"/>
  <c r="C138"/>
  <c r="E13" i="215" s="1"/>
  <c r="C88" i="195"/>
  <c r="C17" i="215" s="1"/>
  <c r="C16" s="1"/>
  <c r="C158" i="195"/>
  <c r="E27" i="216" s="1"/>
  <c r="E34" s="1"/>
  <c r="C177" i="195" s="1"/>
  <c r="C82"/>
  <c r="C81" s="1"/>
  <c r="F5" i="248"/>
  <c r="C75" i="195"/>
  <c r="C141"/>
  <c r="E17" i="216" s="1"/>
  <c r="C140" i="195"/>
  <c r="E16" i="216" s="1"/>
  <c r="C129" i="195"/>
  <c r="C130"/>
  <c r="C131"/>
  <c r="C132"/>
  <c r="C128"/>
  <c r="C124"/>
  <c r="C125"/>
  <c r="C122"/>
  <c r="E8" i="216" s="1"/>
  <c r="C123" i="195"/>
  <c r="E9" i="216" s="1"/>
  <c r="C112" i="195"/>
  <c r="C113"/>
  <c r="C114"/>
  <c r="C115"/>
  <c r="C116"/>
  <c r="C117"/>
  <c r="C74"/>
  <c r="C65"/>
  <c r="C17" i="216" s="1"/>
  <c r="C66" i="195"/>
  <c r="C18" i="216" s="1"/>
  <c r="C67" i="195"/>
  <c r="C19" i="216" s="1"/>
  <c r="C64" i="195"/>
  <c r="C61"/>
  <c r="C62"/>
  <c r="C60"/>
  <c r="C39"/>
  <c r="C40"/>
  <c r="C41"/>
  <c r="C42"/>
  <c r="C43"/>
  <c r="C44"/>
  <c r="C9" i="226" s="1"/>
  <c r="C38" i="195"/>
  <c r="C12" i="216" s="1"/>
  <c r="C33" i="195"/>
  <c r="C34"/>
  <c r="C18"/>
  <c r="C17"/>
  <c r="C16"/>
  <c r="C15"/>
  <c r="C9"/>
  <c r="C10"/>
  <c r="C11"/>
  <c r="C12"/>
  <c r="C13"/>
  <c r="C8"/>
  <c r="C67" i="251"/>
  <c r="C36"/>
  <c r="C31" i="195" s="1"/>
  <c r="C35" i="251"/>
  <c r="C34"/>
  <c r="C33"/>
  <c r="C31"/>
  <c r="C26"/>
  <c r="C27"/>
  <c r="C22" i="195" s="1"/>
  <c r="C28" i="251"/>
  <c r="C23" i="195" s="1"/>
  <c r="C25" i="251"/>
  <c r="C20" i="195" s="1"/>
  <c r="C10" i="251"/>
  <c r="C48" i="195" s="1"/>
  <c r="C11" i="251"/>
  <c r="C49" i="195" s="1"/>
  <c r="C12" i="251"/>
  <c r="C50" i="195" s="1"/>
  <c r="C14" i="251"/>
  <c r="C52" i="195" s="1"/>
  <c r="C15" i="251"/>
  <c r="C53" i="195" s="1"/>
  <c r="C16" i="251"/>
  <c r="C54" i="195" s="1"/>
  <c r="C17" i="251"/>
  <c r="C55" i="195" s="1"/>
  <c r="C18" i="251"/>
  <c r="C56" i="195" s="1"/>
  <c r="C19" i="251"/>
  <c r="C57" i="195" s="1"/>
  <c r="C20" i="251"/>
  <c r="C58" i="195" s="1"/>
  <c r="C37" i="251"/>
  <c r="C32" i="195" s="1"/>
  <c r="C13" i="251"/>
  <c r="C51" i="195" s="1"/>
  <c r="E34" i="248"/>
  <c r="D34"/>
  <c r="F28"/>
  <c r="F26"/>
  <c r="F25"/>
  <c r="F24"/>
  <c r="F23"/>
  <c r="F22"/>
  <c r="F21"/>
  <c r="F20"/>
  <c r="F18"/>
  <c r="F17"/>
  <c r="F16"/>
  <c r="F15"/>
  <c r="F14"/>
  <c r="F13"/>
  <c r="F12"/>
  <c r="F11"/>
  <c r="F10"/>
  <c r="F9"/>
  <c r="F8"/>
  <c r="F7"/>
  <c r="F6"/>
  <c r="E33" i="246"/>
  <c r="D33"/>
  <c r="C33"/>
  <c r="E15"/>
  <c r="D15"/>
  <c r="C15"/>
  <c r="F16" i="244"/>
  <c r="E16"/>
  <c r="D16"/>
  <c r="C16"/>
  <c r="G15"/>
  <c r="G14"/>
  <c r="G13"/>
  <c r="G12"/>
  <c r="G11"/>
  <c r="G10"/>
  <c r="F14" i="240"/>
  <c r="E14"/>
  <c r="G7"/>
  <c r="I22" i="220"/>
  <c r="I21"/>
  <c r="E20"/>
  <c r="E24" s="1"/>
  <c r="I19"/>
  <c r="H18"/>
  <c r="I17"/>
  <c r="I16"/>
  <c r="C9" i="238"/>
  <c r="C21" s="1"/>
  <c r="C136" i="233"/>
  <c r="C121"/>
  <c r="C120" s="1"/>
  <c r="C152"/>
  <c r="C111" i="195"/>
  <c r="C118"/>
  <c r="C158" i="233"/>
  <c r="C147"/>
  <c r="C143"/>
  <c r="C96"/>
  <c r="C92"/>
  <c r="C82"/>
  <c r="C78"/>
  <c r="C73"/>
  <c r="C69"/>
  <c r="C64"/>
  <c r="C60" s="1"/>
  <c r="C48"/>
  <c r="C46" s="1"/>
  <c r="C37"/>
  <c r="C8"/>
  <c r="C47" i="205"/>
  <c r="C44" s="1"/>
  <c r="C59" i="210"/>
  <c r="L10" i="222"/>
  <c r="K10"/>
  <c r="J10"/>
  <c r="H10"/>
  <c r="F10"/>
  <c r="H6" i="220"/>
  <c r="E8"/>
  <c r="I4"/>
  <c r="C22" i="215"/>
  <c r="C21" s="1"/>
  <c r="C24" i="207"/>
  <c r="C21" s="1"/>
  <c r="C28" i="216"/>
  <c r="E27" i="215"/>
  <c r="E25"/>
  <c r="C176" i="195" s="1"/>
  <c r="C12" i="215"/>
  <c r="C59" i="211"/>
  <c r="C53"/>
  <c r="C37"/>
  <c r="C32"/>
  <c r="C30" s="1"/>
  <c r="C24"/>
  <c r="C21" s="1"/>
  <c r="C9"/>
  <c r="C7" s="1"/>
  <c r="C37" i="210"/>
  <c r="C32"/>
  <c r="C30" s="1"/>
  <c r="C24"/>
  <c r="C21" s="1"/>
  <c r="C9"/>
  <c r="C7" s="1"/>
  <c r="C7" i="208"/>
  <c r="C24"/>
  <c r="C21" s="1"/>
  <c r="C32"/>
  <c r="C30" s="1"/>
  <c r="C37"/>
  <c r="C59"/>
  <c r="C59" i="207"/>
  <c r="C53"/>
  <c r="C47"/>
  <c r="C44" s="1"/>
  <c r="C37"/>
  <c r="C32"/>
  <c r="C30" s="1"/>
  <c r="C9"/>
  <c r="C7" s="1"/>
  <c r="C59" i="206"/>
  <c r="C53"/>
  <c r="C47"/>
  <c r="C44" s="1"/>
  <c r="C37"/>
  <c r="C32"/>
  <c r="C30" s="1"/>
  <c r="C24"/>
  <c r="C21" s="1"/>
  <c r="C9"/>
  <c r="C7" s="1"/>
  <c r="C59" i="205"/>
  <c r="C37"/>
  <c r="C32"/>
  <c r="C30" s="1"/>
  <c r="C24"/>
  <c r="C21" s="1"/>
  <c r="C9"/>
  <c r="C7" s="1"/>
  <c r="C152" i="195"/>
  <c r="C147"/>
  <c r="C143"/>
  <c r="C95"/>
  <c r="C91"/>
  <c r="C77"/>
  <c r="C68"/>
  <c r="C10" i="215" s="1"/>
  <c r="C88" i="233"/>
  <c r="C87" s="1"/>
  <c r="C26" i="216"/>
  <c r="C111" i="233"/>
  <c r="C106" s="1"/>
  <c r="C35" i="195"/>
  <c r="C8" i="216" s="1"/>
  <c r="C31" i="233"/>
  <c r="C26" s="1"/>
  <c r="C40" i="249"/>
  <c r="F27" i="248"/>
  <c r="F19"/>
  <c r="C20" i="233"/>
  <c r="C15" s="1"/>
  <c r="C24" i="195"/>
  <c r="C8" i="215" s="1"/>
  <c r="C7" i="226"/>
  <c r="C47" i="211"/>
  <c r="C44" s="1"/>
  <c r="C13" i="216" l="1"/>
  <c r="C21" i="246"/>
  <c r="C120" i="213"/>
  <c r="C64" i="207"/>
  <c r="C64" i="206"/>
  <c r="C8" i="226"/>
  <c r="C21" i="195"/>
  <c r="C19" s="1"/>
  <c r="C7" i="215" s="1"/>
  <c r="C24" i="251"/>
  <c r="C21" s="1"/>
  <c r="C37" i="195"/>
  <c r="C5" i="226" s="1"/>
  <c r="E21" i="246"/>
  <c r="G8" i="254"/>
  <c r="G7" s="1"/>
  <c r="C136" i="195"/>
  <c r="E11" i="215" s="1"/>
  <c r="C163" i="233"/>
  <c r="C64" i="211"/>
  <c r="C9" i="251"/>
  <c r="C7" s="1"/>
  <c r="C53" i="210"/>
  <c r="C64" s="1"/>
  <c r="C25" i="215"/>
  <c r="C173" i="195" s="1"/>
  <c r="C53" i="208"/>
  <c r="C64" s="1"/>
  <c r="C43" i="207"/>
  <c r="C50" s="1"/>
  <c r="I18" i="220"/>
  <c r="H24"/>
  <c r="C127" i="195"/>
  <c r="E13" i="216" s="1"/>
  <c r="C110" i="195"/>
  <c r="E10" i="215" s="1"/>
  <c r="C87" i="195"/>
  <c r="C86" s="1"/>
  <c r="C101" s="1"/>
  <c r="C172" s="1"/>
  <c r="C72"/>
  <c r="C10" i="216" s="1"/>
  <c r="C30" i="195"/>
  <c r="C25" s="1"/>
  <c r="C6" i="216" s="1"/>
  <c r="C7" i="195"/>
  <c r="C6" i="215" s="1"/>
  <c r="I8" i="220"/>
  <c r="E12"/>
  <c r="H12"/>
  <c r="I6"/>
  <c r="C43" i="205"/>
  <c r="C50" s="1"/>
  <c r="C47" i="195"/>
  <c r="C45" s="1"/>
  <c r="C11" i="215" s="1"/>
  <c r="C102" i="233"/>
  <c r="C32" i="251"/>
  <c r="C30" s="1"/>
  <c r="C23" i="216"/>
  <c r="C22" s="1"/>
  <c r="C34" s="1"/>
  <c r="C174" i="195" s="1"/>
  <c r="C64" i="253"/>
  <c r="C55" i="251"/>
  <c r="C107" i="195" s="1"/>
  <c r="E7" i="215" s="1"/>
  <c r="C43" i="210"/>
  <c r="C50" s="1"/>
  <c r="G16" i="244"/>
  <c r="D21" i="246"/>
  <c r="C100" i="213"/>
  <c r="C139" i="195"/>
  <c r="E15" i="216" s="1"/>
  <c r="C43" i="211"/>
  <c r="C50" s="1"/>
  <c r="C6" i="202"/>
  <c r="C16" s="1"/>
  <c r="C43" i="253"/>
  <c r="C50" s="1"/>
  <c r="G6" i="254"/>
  <c r="C136" i="212"/>
  <c r="C143" s="1"/>
  <c r="C162" i="195"/>
  <c r="C175" s="1"/>
  <c r="C43" i="206"/>
  <c r="C50" s="1"/>
  <c r="C43" i="208"/>
  <c r="C50" s="1"/>
  <c r="C6" i="226"/>
  <c r="C16" i="216"/>
  <c r="G14" i="240"/>
  <c r="C59" i="251"/>
  <c r="C157" i="195"/>
  <c r="C53" i="205"/>
  <c r="C64" s="1"/>
  <c r="C63" i="195"/>
  <c r="C135" i="233"/>
  <c r="C142" s="1"/>
  <c r="I20" i="220"/>
  <c r="C77" i="233"/>
  <c r="C120" i="195"/>
  <c r="C100" i="212"/>
  <c r="C136" i="213"/>
  <c r="C75"/>
  <c r="C164"/>
  <c r="F32" i="248"/>
  <c r="F34" s="1"/>
  <c r="C48" i="251"/>
  <c r="C47" s="1"/>
  <c r="C44" s="1"/>
  <c r="E4" i="254"/>
  <c r="C75" i="212"/>
  <c r="C164"/>
  <c r="C54" i="251"/>
  <c r="F4" i="254"/>
  <c r="F49" s="1"/>
  <c r="E33"/>
  <c r="G33"/>
  <c r="G30"/>
  <c r="E30"/>
  <c r="G24"/>
  <c r="E24"/>
  <c r="G15"/>
  <c r="E15"/>
  <c r="G5"/>
  <c r="I24" i="220" l="1"/>
  <c r="C36" i="195"/>
  <c r="C9" i="215" s="1"/>
  <c r="C15" s="1"/>
  <c r="C26" s="1"/>
  <c r="C143" i="213"/>
  <c r="C169" s="1"/>
  <c r="C164" i="233"/>
  <c r="C103"/>
  <c r="C11" i="226"/>
  <c r="C53" i="251"/>
  <c r="G4" i="254"/>
  <c r="E49"/>
  <c r="E52" s="1"/>
  <c r="C14" i="195"/>
  <c r="C43" i="251"/>
  <c r="C50" s="1"/>
  <c r="C106" i="195"/>
  <c r="E6" i="215" s="1"/>
  <c r="E15" s="1"/>
  <c r="C101" i="212"/>
  <c r="C165"/>
  <c r="I12" i="220"/>
  <c r="C135" i="195"/>
  <c r="G14" i="254"/>
  <c r="G49" s="1"/>
  <c r="G52" s="1"/>
  <c r="C171" i="195"/>
  <c r="C15" i="216"/>
  <c r="C21" s="1"/>
  <c r="C59" i="195"/>
  <c r="C64" i="251"/>
  <c r="C169" i="212"/>
  <c r="F52" i="254"/>
  <c r="C101" i="213"/>
  <c r="C165"/>
  <c r="E6" i="216"/>
  <c r="E21" s="1"/>
  <c r="E35" s="1"/>
  <c r="C119" i="195"/>
  <c r="C76" l="1"/>
  <c r="C102" s="1"/>
  <c r="C105"/>
  <c r="C142" s="1"/>
  <c r="C163" s="1"/>
  <c r="E37" i="216"/>
  <c r="C36"/>
  <c r="C35"/>
  <c r="E36"/>
  <c r="C37"/>
  <c r="E26" i="215"/>
  <c r="C27"/>
  <c r="C167" i="195" l="1"/>
  <c r="C28" i="215"/>
  <c r="E28"/>
  <c r="C34" i="248"/>
</calcChain>
</file>

<file path=xl/sharedStrings.xml><?xml version="1.0" encoding="utf-8"?>
<sst xmlns="http://schemas.openxmlformats.org/spreadsheetml/2006/main" count="3909" uniqueCount="1101">
  <si>
    <t>Előirányzat-csoport, kiemelt előirányzat megnevezése</t>
  </si>
  <si>
    <t>Bevételek</t>
  </si>
  <si>
    <t>Kiadások</t>
  </si>
  <si>
    <t>Egyéb fejlesztési célú kiadások</t>
  </si>
  <si>
    <t>Megnevezés</t>
  </si>
  <si>
    <t>3.1.</t>
  </si>
  <si>
    <t>3.2.</t>
  </si>
  <si>
    <t>3.3.</t>
  </si>
  <si>
    <t>3.4.</t>
  </si>
  <si>
    <t>4.1.</t>
  </si>
  <si>
    <t>4.2.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</si>
  <si>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</si>
  <si>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</si>
  <si>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</si>
  <si>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</si>
  <si>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</si>
  <si>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</si>
  <si>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</si>
  <si>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</si>
  <si>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</si>
  <si>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</si>
  <si>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</si>
  <si>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</si>
  <si>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</si>
  <si>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</si>
  <si>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</si>
  <si>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</si>
  <si>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</si>
  <si>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</si>
  <si>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</si>
  <si>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</si>
  <si>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</si>
  <si>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</si>
  <si>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2.6.</t>
  </si>
  <si>
    <t>2.7.</t>
  </si>
  <si>
    <t>Dologi  kiadások</t>
  </si>
  <si>
    <t>1.5.</t>
  </si>
  <si>
    <t>11.1.</t>
  </si>
  <si>
    <t>11.2.</t>
  </si>
  <si>
    <t>3.5.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</si>
  <si>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</si>
  <si>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</si>
  <si>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</si>
  <si>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</si>
  <si>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</si>
  <si>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</si>
  <si>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</si>
  <si>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</si>
  <si>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7.3.</t>
  </si>
  <si>
    <t>8.1.</t>
  </si>
  <si>
    <t>8.2.</t>
  </si>
  <si>
    <t>12.1.</t>
  </si>
  <si>
    <t>12.2.</t>
  </si>
  <si>
    <t>Munkaadókat terhelő járulékok és szociális hozzájárulási adó</t>
  </si>
  <si>
    <t>Ellátottak pénzbeli juttatásai</t>
  </si>
  <si>
    <t>Egyéb működési célú kiadások</t>
  </si>
  <si>
    <t>Felújítások</t>
  </si>
  <si>
    <t>1.2.1.</t>
  </si>
  <si>
    <t>1.2.2.</t>
  </si>
  <si>
    <t>Száma</t>
  </si>
  <si>
    <t>Közfoglalkoztatottak létszáma (fő)</t>
  </si>
  <si>
    <t>Városi Óvodai Intézmény</t>
  </si>
  <si>
    <t>Városi Bölcsőde</t>
  </si>
  <si>
    <t>Rendezési terv módosítás</t>
  </si>
  <si>
    <t>I.</t>
  </si>
  <si>
    <t>II.</t>
  </si>
  <si>
    <t>Sor-szám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</si>
  <si>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</si>
  <si>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</si>
  <si>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</si>
  <si>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</si>
  <si>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</si>
  <si>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</si>
  <si>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</si>
  <si>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</si>
  <si>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</si>
  <si>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</si>
  <si>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</si>
  <si>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</si>
  <si>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</si>
  <si>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</si>
  <si>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</si>
  <si>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</si>
  <si>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</si>
  <si>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</si>
  <si>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</si>
  <si>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</si>
  <si>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</si>
  <si>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</si>
  <si>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</si>
  <si>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</si>
  <si>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</si>
  <si>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</si>
  <si>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</si>
  <si>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Személyi  juttatások</t>
  </si>
  <si>
    <t>5.9.</t>
  </si>
  <si>
    <t>Önkormányzatok szociális és gyermekjóléti feladatainak támogatása</t>
  </si>
  <si>
    <t>Önkormányzatok kulturális feladatainak támogatása</t>
  </si>
  <si>
    <t>Hazai támogatás</t>
  </si>
  <si>
    <t>EU-s támogatás</t>
  </si>
  <si>
    <t>Eredeti előirányzat</t>
  </si>
  <si>
    <t>Ezer forintban</t>
  </si>
  <si>
    <t>8.3.</t>
  </si>
  <si>
    <t>Beruházások</t>
  </si>
  <si>
    <t>Egyéb felhalmozási kiadások</t>
  </si>
  <si>
    <t>- EU-s forrásból finanszírozott támogatással megvalósuló programok, projektek kiadásai</t>
  </si>
  <si>
    <t>Költségvetési maradvány igénybevétele</t>
  </si>
  <si>
    <t>28.</t>
  </si>
  <si>
    <t>29.</t>
  </si>
  <si>
    <t>30.</t>
  </si>
  <si>
    <t>31.</t>
  </si>
  <si>
    <t>- Hazai forrásból finanszírozott támogatással megvalósuló  programok,  projektek kiadásai</t>
  </si>
  <si>
    <t>Városi Önkormányzat Egyesített Gyógyító-Megelőző Intézet</t>
  </si>
  <si>
    <t>- EU-s forrásból finanszírozott támogatással megvalósuló  programok,  projektek önkormányzati hozzájárulásának kiadásai</t>
  </si>
  <si>
    <t>8.4.</t>
  </si>
  <si>
    <t>Egyéb felhalmozási célú bevétel</t>
  </si>
  <si>
    <t>7.4.</t>
  </si>
  <si>
    <t>7.5.</t>
  </si>
  <si>
    <t>- Hazai forrásból finanszírozott támogatással megvalósuló  programok,  projektek önkormányzati hozzájárulásának kiadásai
  hozzájárulásának kiadásai</t>
  </si>
  <si>
    <t>32.</t>
  </si>
  <si>
    <t>Iparvágány rekonstrukció</t>
  </si>
  <si>
    <t>Összesen</t>
  </si>
  <si>
    <t>Ingatlan vásárlás (derogációs, M4 építéshez kapcsolódó)</t>
  </si>
  <si>
    <t>MINDÖSSZESEN: I.+II.+III.</t>
  </si>
  <si>
    <t>IV.</t>
  </si>
  <si>
    <t>Önkormányzat</t>
  </si>
  <si>
    <t>Működési bevételek (1.1.+…+1.10.)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</si>
  <si>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</si>
  <si>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</si>
  <si>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</si>
  <si>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</si>
  <si>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</si>
  <si>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>Kiszámlázott általános forgalmi adó</t>
  </si>
  <si>
    <t>Általános forgalmi adó visszatérülése</t>
  </si>
  <si>
    <t>Kamatbevételek</t>
  </si>
  <si>
    <t>Egyéb pénzügyi műveletek bevételei</t>
  </si>
  <si>
    <t>Egyéb működési bevételek</t>
  </si>
  <si>
    <t>Működési célú támogatások államháztartáson belülről (2.1.+…+2.3.)</t>
  </si>
  <si>
    <t>Elvonások és befizetések bevételei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</si>
  <si>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</si>
  <si>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</si>
  <si>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</si>
  <si>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</si>
  <si>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4.3.</t>
  </si>
  <si>
    <t>Felhalmozási bevételek (5.1.+…+5.3.)</t>
  </si>
  <si>
    <t>Immateriális javak értékesítése</t>
  </si>
  <si>
    <t>Ingatlanok értékesítése</t>
  </si>
  <si>
    <t>Egyéb tárgyi eszközök értékesítése</t>
  </si>
  <si>
    <t>Működési célú átvett pénzeszközök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</si>
  <si>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</si>
  <si>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</si>
  <si>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</si>
  <si>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</si>
  <si>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</si>
  <si>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</si>
  <si>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</si>
  <si>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</si>
  <si>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</si>
  <si>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</si>
  <si>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</si>
  <si>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KIADÁSOK ÖSSZESEN: (1.+2.)</t>
  </si>
  <si>
    <t xml:space="preserve"> - Elkülönített állami pénzalaptól</t>
  </si>
  <si>
    <t xml:space="preserve"> - Társadalombiztosítás pénzügyi alapjától</t>
  </si>
  <si>
    <t xml:space="preserve"> - Központi költségvetési szervtől</t>
  </si>
  <si>
    <t xml:space="preserve"> - 2.3 sorból Helyi és nemzetiségi önkormányzattól</t>
  </si>
  <si>
    <t xml:space="preserve"> - 4.2 sorból Helyi és nemzetiségi önkormányzattól</t>
  </si>
  <si>
    <t>4.4.</t>
  </si>
  <si>
    <t>4.5.</t>
  </si>
  <si>
    <t>4.6.</t>
  </si>
  <si>
    <t>9.3.1.</t>
  </si>
  <si>
    <t>9.3.2.</t>
  </si>
  <si>
    <t>Normatíva állami hozzájárulás</t>
  </si>
  <si>
    <t>Önkormányzati kiegészítés</t>
  </si>
  <si>
    <t>Törökszentmiklós Városi Önkormányzat Városellátó Szolgálat</t>
  </si>
  <si>
    <t>Ipolyi A. Könyvtár, Múzeum és Kulturális Központ</t>
  </si>
  <si>
    <t>1.2.3.</t>
  </si>
  <si>
    <t>- Alkalmaztottak térítése</t>
  </si>
  <si>
    <t>- Bérleti és lízingdíj</t>
  </si>
  <si>
    <t>- Egyéb szolgáltatásokból származó bevétel</t>
  </si>
  <si>
    <t>Törökszentmiklósi Polgármesteri Hivatal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</si>
  <si>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</si>
  <si>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</si>
  <si>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</si>
  <si>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</si>
  <si>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</si>
  <si>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</si>
  <si>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</si>
  <si>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</si>
  <si>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</si>
  <si>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 xml:space="preserve">Egyéb működési célú támogatások bevételei 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</si>
  <si>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</si>
  <si>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</si>
  <si>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</si>
  <si>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Felhalmozási célú visszatérítendő támogatások, kölcsönök visszatérülése</t>
  </si>
  <si>
    <t>Felhalmozási célú visszatérítendő támogatások, kölcsönök igénybevétele</t>
  </si>
  <si>
    <t>Egyéb felhalmozási célú támogatások bevételei</t>
  </si>
  <si>
    <t>Közhatalmi bevételek (4.1.+4.2.+4.3.+4.4.)</t>
  </si>
  <si>
    <t>Helyi adók  (4.1.1.+4.1.2.)</t>
  </si>
  <si>
    <t>4.1.1.</t>
  </si>
  <si>
    <t>4.1.2.</t>
  </si>
  <si>
    <t>Gépjárműadó</t>
  </si>
  <si>
    <t>Működési bevételek (5.1.+…+ 5.10.)</t>
  </si>
  <si>
    <t xml:space="preserve">Kiszámlázott általános forgalmi adó </t>
  </si>
  <si>
    <t>Általános forgalmi adó visszatérítése</t>
  </si>
  <si>
    <t>5.10.</t>
  </si>
  <si>
    <t>Felhalmozási bevételek (6.1.+…+6.5.)</t>
  </si>
  <si>
    <t>6.3.</t>
  </si>
  <si>
    <t>6.4.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</si>
  <si>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</si>
  <si>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</si>
  <si>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támogatások, kölcsönök visszatér. ÁH-n kívülről</t>
  </si>
  <si>
    <t>Egyéb működési célú átvett pénzeszköz</t>
  </si>
  <si>
    <t>Felhalmozási célú átvett pénzeszközök (8.1.+8.2.+8.3.)</t>
  </si>
  <si>
    <t>Felhalm. célú garancia- és kezességvállalásból megtérülések ÁH-n kívülről</t>
  </si>
  <si>
    <t>Egyéb felhalmozási célú átvett pénzeszköz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</si>
  <si>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</si>
  <si>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</si>
  <si>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</si>
  <si>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</si>
  <si>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</si>
  <si>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</si>
  <si>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</si>
  <si>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</si>
  <si>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</si>
  <si>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</si>
  <si>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</si>
  <si>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</si>
  <si>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</si>
  <si>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</si>
  <si>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</si>
  <si>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</si>
  <si>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</si>
  <si>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</si>
  <si>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</si>
  <si>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</si>
  <si>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</si>
  <si>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</si>
  <si>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</si>
  <si>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</si>
  <si>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</si>
  <si>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</si>
  <si>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</si>
  <si>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</si>
  <si>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</si>
  <si>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</si>
  <si>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</si>
  <si>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</si>
  <si>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</si>
  <si>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</si>
  <si>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</si>
  <si>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</si>
  <si>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</si>
  <si>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</si>
  <si>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</si>
  <si>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</si>
  <si>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</si>
  <si>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</si>
  <si>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</si>
  <si>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BEVÉTELEK ÖSSZESEN: (9+16)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</si>
  <si>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</si>
  <si>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</si>
  <si>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</si>
  <si>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</si>
  <si>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</si>
  <si>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</si>
  <si>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</si>
  <si>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t xml:space="preserve">   - Visszatérítendő támogatások, kölcsönök nyújtása ÁH-n belülre</t>
  </si>
  <si>
    <t xml:space="preserve">   - Egyéb felhalmozási célú támogatások ÁH-n belülre</t>
  </si>
  <si>
    <t xml:space="preserve">   - Egyéb felhalmozási célú támogatások államháztartáson kívülre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</si>
  <si>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</si>
  <si>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</si>
  <si>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</si>
  <si>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</si>
  <si>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</si>
  <si>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</si>
  <si>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</si>
  <si>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</si>
  <si>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</si>
  <si>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</si>
  <si>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</si>
  <si>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</si>
  <si>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</si>
  <si>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</si>
  <si>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</si>
  <si>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</si>
  <si>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</si>
  <si>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</si>
  <si>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</si>
  <si>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</si>
  <si>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</si>
  <si>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</si>
  <si>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r>
      <t xml:space="preserve">   Működési költségvetés kiadásai </t>
    </r>
    <r>
      <rPr>
        <sz val="11"/>
        <rFont val="Times New Roman CE"/>
        <charset val="238"/>
      </rPr>
      <t>(1.1+…+1.5.)</t>
    </r>
  </si>
  <si>
    <t xml:space="preserve"> - EU-s támogatás</t>
  </si>
  <si>
    <t>2.3.1.</t>
  </si>
  <si>
    <t>2.3.2.</t>
  </si>
  <si>
    <t>2.3.3.</t>
  </si>
  <si>
    <t>2.3.4.</t>
  </si>
  <si>
    <t xml:space="preserve"> - Helyi és nemzetiségi önkormányzattól</t>
  </si>
  <si>
    <t>2.5.1</t>
  </si>
  <si>
    <t>2.5.2.</t>
  </si>
  <si>
    <t>2.5.3.</t>
  </si>
  <si>
    <t>2.5.4.</t>
  </si>
  <si>
    <t>2.5.5.</t>
  </si>
  <si>
    <t>3.5.1</t>
  </si>
  <si>
    <t>3.5.2.</t>
  </si>
  <si>
    <t>3.5.3.</t>
  </si>
  <si>
    <t>3.5.4.</t>
  </si>
  <si>
    <t>3.5.5.</t>
  </si>
  <si>
    <t xml:space="preserve"> - Építményadó</t>
  </si>
  <si>
    <t xml:space="preserve"> - Magánszemélyek kommunális adója</t>
  </si>
  <si>
    <t>4.1.3.</t>
  </si>
  <si>
    <t xml:space="preserve"> - Iparűzési adó</t>
  </si>
  <si>
    <t>Egyéb áruhasználati és szolgáltatási adók (Talajterhelési díj)</t>
  </si>
  <si>
    <t>Egyéb közhatalmi bevételek (Bírságok, Pótlékok)</t>
  </si>
  <si>
    <t>5.2.1.</t>
  </si>
  <si>
    <t>5.2.2.</t>
  </si>
  <si>
    <t>5.2.3.</t>
  </si>
  <si>
    <t>- Önkormányzat sajátos felhalmozási és tőkejellegű bevétele</t>
  </si>
  <si>
    <t>- Pénzügyi befektetésekből származó bevétel</t>
  </si>
  <si>
    <t>6.4.1.</t>
  </si>
  <si>
    <t>6.4.2.</t>
  </si>
  <si>
    <t>6.4.3.</t>
  </si>
  <si>
    <t>- Önkormányzati vagyon bérleti  és lízingdíj bevétele</t>
  </si>
  <si>
    <t xml:space="preserve">  Rövid lejáratú  hitelek, kölcsönök felvétele</t>
  </si>
  <si>
    <t>Előző év költségvetési maradványának igénybevétele működési</t>
  </si>
  <si>
    <t>Előző év költségvetési maradványának igénybevétele felhalmozási</t>
  </si>
  <si>
    <t>12.1.1.</t>
  </si>
  <si>
    <t>12.1.2.</t>
  </si>
  <si>
    <t>2.1.1.</t>
  </si>
  <si>
    <t>2.1.2.</t>
  </si>
  <si>
    <t>2.1.3.</t>
  </si>
  <si>
    <t>2.1.4.</t>
  </si>
  <si>
    <t>2.1.5.</t>
  </si>
  <si>
    <t>- Önkormányzati forrásból megvalósuló beruházási kiadások</t>
  </si>
  <si>
    <r>
      <t xml:space="preserve">   - Visszatérítendő támogatások, </t>
    </r>
    <r>
      <rPr>
        <u/>
        <sz val="11"/>
        <rFont val="Times New Roman CE"/>
        <charset val="238"/>
      </rPr>
      <t xml:space="preserve">kölcsönök nyújtása </t>
    </r>
    <r>
      <rPr>
        <sz val="11"/>
        <rFont val="Times New Roman CE"/>
        <family val="1"/>
        <charset val="238"/>
      </rPr>
      <t>ÁH-n kívülre</t>
    </r>
  </si>
  <si>
    <r>
      <t xml:space="preserve">Felhalm. célú visszatérítendő támogatások, </t>
    </r>
    <r>
      <rPr>
        <u/>
        <sz val="11"/>
        <rFont val="Times New Roman"/>
        <family val="1"/>
        <charset val="238"/>
      </rPr>
      <t>kölcsönök visszatér</t>
    </r>
    <r>
      <rPr>
        <sz val="11"/>
        <rFont val="Times New Roman"/>
        <family val="1"/>
        <charset val="238"/>
      </rPr>
      <t>. ÁH-n kívülről</t>
    </r>
  </si>
  <si>
    <t xml:space="preserve"> - Elvonások és befizetések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</si>
  <si>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</si>
  <si>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</si>
  <si>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</si>
  <si>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</si>
  <si>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</si>
  <si>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</si>
  <si>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</si>
  <si>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</si>
  <si>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2.3.5.</t>
  </si>
  <si>
    <t>2.3.6.</t>
  </si>
  <si>
    <t>Működési tartalék</t>
  </si>
  <si>
    <t>3.1.1.</t>
  </si>
  <si>
    <t>3.1.2.</t>
  </si>
  <si>
    <t>- Általános tartalék</t>
  </si>
  <si>
    <t>- Céltartalék</t>
  </si>
  <si>
    <t>Felhalmozási tartalék</t>
  </si>
  <si>
    <t>3.2.1.</t>
  </si>
  <si>
    <t>3.2.2.</t>
  </si>
  <si>
    <t>Költségvetési szervek finanszírozása</t>
  </si>
  <si>
    <t>Belföldi finanszírozás kiadásai (7.1. + … + 7.5.)</t>
  </si>
  <si>
    <t>Általános működési tartalék</t>
  </si>
  <si>
    <t>Polgármesteri  működési tartalék</t>
  </si>
  <si>
    <t>Céltartalékok összesen:I.+II.</t>
  </si>
  <si>
    <t>BEVÉTELEK</t>
  </si>
  <si>
    <t>KÖLTSÉGVETÉSI BEVÉTELEK ÉS KIADÁSOK EGYENLEGE</t>
  </si>
  <si>
    <t>Költségvetési hiány, többlet ( költségvetési bevételek 9. sor - költségvetési kiadások 4. sor) (+/-)</t>
  </si>
  <si>
    <t>7.3..</t>
  </si>
  <si>
    <t>Belföldi finanszírozás kiadásai (7.1. + … + 7.4.)</t>
  </si>
  <si>
    <t>FINANSZÍROZÁSI BEVÉTELEK ÉS KIADÁSOK EGYENLEGE</t>
  </si>
  <si>
    <t xml:space="preserve"> Finanszírozási műveletek egyenlege (1.1-1.2.) +/-</t>
  </si>
  <si>
    <t>1.1.1.</t>
  </si>
  <si>
    <t>1.1.2.</t>
  </si>
  <si>
    <t>Finanszírozási bevételek (1.1 melléklet  16. sor)</t>
  </si>
  <si>
    <t>Finanszírozási kiadások (1. 1 melléklet  9. sor)</t>
  </si>
  <si>
    <t>Jogcímek</t>
  </si>
  <si>
    <t>Eredeit előirányzat</t>
  </si>
  <si>
    <t>Sor-
szám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</si>
  <si>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</si>
  <si>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</si>
  <si>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</si>
  <si>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</si>
  <si>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</si>
  <si>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Működési célú átvett pénzeszközök államháztartáson kivülről</t>
  </si>
  <si>
    <t>Költségvetési bevételek összesen (1+...+12)</t>
  </si>
  <si>
    <t>Költségvetési kiadások összesen (1+...+12)</t>
  </si>
  <si>
    <t>Értékpapír vásárlása, visszavásárlása</t>
  </si>
  <si>
    <t xml:space="preserve">   Költségvetési maradvány igénybevétele </t>
  </si>
  <si>
    <t>Likviditási hitelek törlesztése</t>
  </si>
  <si>
    <t xml:space="preserve">   Vállalkozási maradvány igénybevétele </t>
  </si>
  <si>
    <t>Rövid lejáratú hitelek törlesztése</t>
  </si>
  <si>
    <t xml:space="preserve">   Betét visszavonásából származó bevétel </t>
  </si>
  <si>
    <t>Hosszú lejáratú hitelek törlesztése</t>
  </si>
  <si>
    <t xml:space="preserve">   Egyéb belső finanszírozási bevételek</t>
  </si>
  <si>
    <t>Kölcsön törlesztése</t>
  </si>
  <si>
    <t xml:space="preserve">Hiány külső finanszírozásának bevételei (20+…+21) </t>
  </si>
  <si>
    <t>Forgatási célú belföldi, külföldi értékpapírok vásárlása</t>
  </si>
  <si>
    <t xml:space="preserve">   Likviditási célú hitelek, kölcsönök felvétele</t>
  </si>
  <si>
    <t>Betét elhelyezése</t>
  </si>
  <si>
    <t>Költségvetési hiány:</t>
  </si>
  <si>
    <t>Költségvetési többlet:</t>
  </si>
  <si>
    <t>Tárgyévi  hiány:</t>
  </si>
  <si>
    <t>Tárgyévi  többlet:</t>
  </si>
  <si>
    <t>Felhalmozási célú támogatások államháztartáson belülről</t>
  </si>
  <si>
    <t xml:space="preserve"> - ebből:Felhalmozási célú önkormányzati támogatások</t>
  </si>
  <si>
    <t xml:space="preserve"> - ebből:EU támogatások</t>
  </si>
  <si>
    <t xml:space="preserve"> - ebből:Hazai támogatások</t>
  </si>
  <si>
    <t>Felhalmozási célú átvett pénzeszközök átvétele államháztartásonkivülről</t>
  </si>
  <si>
    <t>Magánszemélyek kommunális adója</t>
  </si>
  <si>
    <t>Építményadó</t>
  </si>
  <si>
    <t>Tárgyi eszközök értékesítése</t>
  </si>
  <si>
    <t>- Önk. sajátos felhalmozási és tőkejellegű bevétele</t>
  </si>
  <si>
    <t>Költségvetési bevételek összesen:</t>
  </si>
  <si>
    <t>Költségvetési kiadások összesen:</t>
  </si>
  <si>
    <t>Hiány belső finanszírozás bevételei ( 18+…+22)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</si>
  <si>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</si>
  <si>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</si>
  <si>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</si>
  <si>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</si>
  <si>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</si>
  <si>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</si>
  <si>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(24+…+28 )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</si>
  <si>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</si>
  <si>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</si>
  <si>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</si>
  <si>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</si>
  <si>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</si>
  <si>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</si>
  <si>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(17+23)</t>
  </si>
  <si>
    <t>Felhalmozási célú finanszírozási kiadások összesen(17+..+28)</t>
  </si>
  <si>
    <t>BEVÉTEL ÖSSZESEN (16+29)</t>
  </si>
  <si>
    <t>KIADÁSOK ÖSSZESEN (27+28)</t>
  </si>
  <si>
    <t>Felhalmozási bevételek (6.1.+…+6.4.)</t>
  </si>
  <si>
    <t xml:space="preserve">   - Részesedés,üzletrész vásárlása</t>
  </si>
  <si>
    <t>Kisértékű tárgyieszközök beszerzése</t>
  </si>
  <si>
    <t xml:space="preserve"> - Termőföld bérbeadása miatti szja</t>
  </si>
  <si>
    <t>4.1.4.</t>
  </si>
  <si>
    <t>Helyi adók  (4.1.1.+4.1.2.+4.1.3.+4.1.4.)</t>
  </si>
  <si>
    <t>4.1.4</t>
  </si>
  <si>
    <t xml:space="preserve"> - Termőföldbérbeadás miatti szja</t>
  </si>
  <si>
    <t>6.4.4.</t>
  </si>
  <si>
    <t>-Felhalmozási célú áfa visszatérülés</t>
  </si>
  <si>
    <t xml:space="preserve">             Felhalmozási célú finanszírozási bevételek (2.2. melléklet 29. sor)</t>
  </si>
  <si>
    <t xml:space="preserve">              Felhalmozási célú finanszírozási kiadások (2.2 .melléklet 29. sor)</t>
  </si>
  <si>
    <t>Értékpapírok bevételei</t>
  </si>
  <si>
    <t>Hiány belső finanszírozásának bevételei (15+…+19 )</t>
  </si>
  <si>
    <t>BEVÉTEL ÖSSZESEN (13+23)</t>
  </si>
  <si>
    <t>Működési célú finanszírozási bevételek összesen (14+20)</t>
  </si>
  <si>
    <t>Működési célú finanszírozási kiadások összesen (14+...+22)</t>
  </si>
  <si>
    <t>KIADÁSOK ÖSSZESEN (13+23)</t>
  </si>
  <si>
    <t>1.1-ből: Működési célú finanszírozási bevételek (2.1. melléklet 23. sor)</t>
  </si>
  <si>
    <t>1.2-ből: Működési célú finanszírozási kiadások (2.1. melléklet 23. sor)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</si>
  <si>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</si>
  <si>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- Felhalmozási célú áfa visszatérülés</t>
  </si>
  <si>
    <t>Cím-szám</t>
  </si>
  <si>
    <t>Intézmény
megnevezése</t>
  </si>
  <si>
    <t>Közalkalmazott technikai álláshelyek</t>
  </si>
  <si>
    <t>MT. hatálya alá tartozó álláshelyek</t>
  </si>
  <si>
    <t>VESZ</t>
  </si>
  <si>
    <t>EGYMI</t>
  </si>
  <si>
    <t>Polgármesteri Hivatal</t>
  </si>
  <si>
    <t>Tmiklós Önkormányzat</t>
  </si>
  <si>
    <t>Ipolyi Arnold KMKK</t>
  </si>
  <si>
    <t>Mindösszesen</t>
  </si>
  <si>
    <t>Közfoglalkoztatottak, nyári diákmunka létszáma (fő)</t>
  </si>
  <si>
    <t xml:space="preserve"> - EU forrásból</t>
  </si>
  <si>
    <t>Felhalmozási költségvetés kiadásai (2.1.+…+2.4.)</t>
  </si>
  <si>
    <t>Kisértékű tárgyi eszközök beszerzése</t>
  </si>
  <si>
    <t>Közalkalmazott szakmai álláshelyek</t>
  </si>
  <si>
    <t>Közalkalmazott gazdasági álláshelyek</t>
  </si>
  <si>
    <t>Köztisztviselő álláshelyek</t>
  </si>
  <si>
    <t>Kisértékű tárgyieszköz beszerzés</t>
  </si>
  <si>
    <r>
      <rPr>
        <b/>
        <sz val="11"/>
        <rFont val="Times New Roman"/>
        <family val="1"/>
        <charset val="238"/>
      </rPr>
      <t>Jogcím</t>
    </r>
  </si>
  <si>
    <r>
      <rPr>
        <b/>
        <sz val="11"/>
        <rFont val="Times New Roman"/>
        <family val="1"/>
        <charset val="238"/>
      </rPr>
      <t>mennyiségi egység</t>
    </r>
  </si>
  <si>
    <t>Fajlagos összeg</t>
  </si>
  <si>
    <t>Mutató (Ft)</t>
  </si>
  <si>
    <t>Támogatás (Ft)</t>
  </si>
  <si>
    <t>Beszámítás (Ft)</t>
  </si>
  <si>
    <t>Támogatás beszámítás után (Ft)</t>
  </si>
  <si>
    <t>I.1.a) Önkormányzati hivatal működésének támogatása</t>
  </si>
  <si>
    <t>I.1.aa) Önkormányzati hivatal működésének támogatása - elismert hivatali létszám alapján</t>
  </si>
  <si>
    <r>
      <rPr>
        <sz val="11"/>
        <rFont val="Times New Roman"/>
        <family val="1"/>
        <charset val="238"/>
      </rPr>
      <t>fő</t>
    </r>
  </si>
  <si>
    <r>
      <rPr>
        <b/>
        <sz val="11"/>
        <rFont val="Times New Roman"/>
        <family val="1"/>
        <charset val="238"/>
      </rPr>
      <t>I.1.b) Település-üzemeltetéshez kapcsolódó feladatellátás támogatása összesen</t>
    </r>
  </si>
  <si>
    <r>
      <rPr>
        <sz val="11"/>
        <rFont val="Times New Roman"/>
        <family val="1"/>
        <charset val="238"/>
      </rPr>
      <t>I.1.ba) A zöldterület-gazdálkodással kapcsolatos feladatok ellátásának támogatása</t>
    </r>
  </si>
  <si>
    <t>hektár</t>
  </si>
  <si>
    <r>
      <rPr>
        <sz val="11"/>
        <rFont val="Times New Roman"/>
        <family val="1"/>
        <charset val="238"/>
      </rPr>
      <t>I.1.bb) Közvilágítás fenntartásának támogatása</t>
    </r>
  </si>
  <si>
    <t>kilométer</t>
  </si>
  <si>
    <r>
      <rPr>
        <sz val="11"/>
        <rFont val="Times New Roman"/>
        <family val="1"/>
        <charset val="238"/>
      </rPr>
      <t>I.1.bd) Közutak fenntartásának támogatása</t>
    </r>
  </si>
  <si>
    <t>I.1.c) Egyéb kötelező önkormányzati feladatok támogatása</t>
  </si>
  <si>
    <t>I.1.d) Lakott külterülettel kapcsolatos feladatok támogatása</t>
  </si>
  <si>
    <r>
      <rPr>
        <b/>
        <sz val="11"/>
        <rFont val="Times New Roman"/>
        <family val="1"/>
        <charset val="238"/>
      </rPr>
      <t>II. A TELEPÜLÉSI ÖNKORMÁNYZATOK EGYES KÖZNEVELÉSI ÉS GYERMEKÉTKEZTETÉSI FELADATAINAK TÁMOGATÁSA</t>
    </r>
  </si>
  <si>
    <t>II.1. Óvodapedagógusok, és az óvodapedagógusok nevelő munkáját közvetlenül segítők bértámogatása</t>
  </si>
  <si>
    <r>
      <rPr>
        <sz val="11"/>
        <rFont val="Times New Roman CE"/>
        <charset val="238"/>
      </rPr>
      <t>fő</t>
    </r>
  </si>
  <si>
    <r>
      <rPr>
        <b/>
        <sz val="11"/>
        <rFont val="Times New Roman"/>
        <family val="1"/>
        <charset val="238"/>
      </rPr>
      <t>II.2. Óvodaműködtetési támogatás</t>
    </r>
  </si>
  <si>
    <t>fő</t>
  </si>
  <si>
    <r>
      <rPr>
        <b/>
        <sz val="11"/>
        <rFont val="Times New Roman"/>
        <family val="1"/>
        <charset val="238"/>
      </rPr>
      <t>III. A TELEPÜLÉSI ÖNKORMÁNYZATOK SZOCIÁLIS ÉS GYERMEKJÓLÉTI FELADATAINAK TÁMOGATÁSA</t>
    </r>
  </si>
  <si>
    <t>III.3.c (2) Szociális étkezés - társulás által történő feladatellátás</t>
  </si>
  <si>
    <t>III.3.d (2) Házi segítségnyújtás - társulás által történő feladatellátás</t>
  </si>
  <si>
    <t>III.3.f (2) Időskorúak nappali ellátása - társulás által történő feladatellátás</t>
  </si>
  <si>
    <t>III.3.g (2) Fogyatékos személyek nappali ellátása - társulás által történő feladatellátás</t>
  </si>
  <si>
    <t>III.3.g (6) demens személyek nappali ellátása - társulás által történő feladatellátás</t>
  </si>
  <si>
    <t>III.3.i (2) hajléktalan személyek nappali ellátása - társulás által történő feladatellátás</t>
  </si>
  <si>
    <r>
      <rPr>
        <sz val="11"/>
        <rFont val="Times New Roman"/>
        <family val="1"/>
        <charset val="238"/>
      </rPr>
      <t>III.3.ja (1) bölcsődei ellátás</t>
    </r>
  </si>
  <si>
    <t>IV. TELEPÜLÉSI ÖNKORMÁNYZATOK KULTURÁLIS FELADATAINAK TÁMOGATÁSA</t>
  </si>
  <si>
    <t>Pénzintézet megnevezése</t>
  </si>
  <si>
    <t>Szerződéses összeg</t>
  </si>
  <si>
    <t>Devizanem</t>
  </si>
  <si>
    <t>Hiteltörlesztés</t>
  </si>
  <si>
    <t>Tőke</t>
  </si>
  <si>
    <t>2016. év</t>
  </si>
  <si>
    <t>HUF</t>
  </si>
  <si>
    <t>CIB Bank Zrt.</t>
  </si>
  <si>
    <t>2017. év</t>
  </si>
  <si>
    <t>Folyószámla hitel</t>
  </si>
  <si>
    <t>Adósságszolgálat megnevezése</t>
  </si>
  <si>
    <t>Bevételi jogcímek</t>
  </si>
  <si>
    <t>SAJÁT BEVÉTELEK ÖSSZESEN*</t>
  </si>
  <si>
    <t>*Az adósságot keletkeztető ügyletekhez történő hozzájárulás részletes szabályairól szóló 353/2011. (XII.31.) Korm. Rendelet 2.§ (1) bekezdése alapján.</t>
  </si>
  <si>
    <t>Törökszentmiklós Városi Önkormányzat adósságot keletkeztető ügyletekből és kezességvállalásokból fennálló kötelezettségei</t>
  </si>
  <si>
    <t>A</t>
  </si>
  <si>
    <t>B</t>
  </si>
  <si>
    <t>C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</si>
  <si>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</si>
  <si>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</si>
  <si>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</si>
  <si>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</si>
  <si>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</si>
  <si>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</si>
  <si>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Törökszentmiklós Városi Önkormányzat saját bevételeinek részletezése az adósságot keletkeztető ügyletből származó tárgyévi fizetési kötelezettség megállapításához</t>
  </si>
  <si>
    <t>- Hazai forrásból finanszírozott támogatással megvalósuló  programok, projektek önkormányzati hozzájárulásának kiadásai</t>
  </si>
  <si>
    <t>Sorszám</t>
  </si>
  <si>
    <r>
      <t xml:space="preserve">   Működési költségvetés kiadásai </t>
    </r>
    <r>
      <rPr>
        <sz val="12"/>
        <rFont val="Times New Roman CE"/>
        <charset val="238"/>
      </rPr>
      <t>(1.1+…+1.5.)</t>
    </r>
  </si>
  <si>
    <r>
      <t xml:space="preserve">   Felhalmozási költségvetés kiadásai </t>
    </r>
    <r>
      <rPr>
        <sz val="12"/>
        <rFont val="Times New Roman CE"/>
        <charset val="238"/>
      </rPr>
      <t>(2.1.+2.2.+2.3.)</t>
    </r>
  </si>
  <si>
    <r>
      <t xml:space="preserve">   - Visszatérítendő támogatások, </t>
    </r>
    <r>
      <rPr>
        <u/>
        <sz val="12"/>
        <rFont val="Times New Roman CE"/>
        <charset val="238"/>
      </rPr>
      <t xml:space="preserve">kölcsönök nyújtása </t>
    </r>
    <r>
      <rPr>
        <sz val="12"/>
        <rFont val="Times New Roman CE"/>
        <family val="1"/>
        <charset val="238"/>
      </rPr>
      <t>ÁH-n kívülre</t>
    </r>
  </si>
  <si>
    <r>
      <t xml:space="preserve">Felhalm. célú visszatérítendő támogatások, </t>
    </r>
    <r>
      <rPr>
        <u/>
        <sz val="12"/>
        <rFont val="Times New Roman"/>
        <family val="1"/>
        <charset val="238"/>
      </rPr>
      <t>kölcsönök visszatér</t>
    </r>
    <r>
      <rPr>
        <sz val="12"/>
        <rFont val="Times New Roman"/>
        <family val="1"/>
        <charset val="238"/>
      </rPr>
      <t>. ÁH-n kívülről</t>
    </r>
  </si>
  <si>
    <t>- Hazai forrásból finanszírozott támogatással megvalósuló  programok,  projektek önkormányzati hozzájárulásának kiadása</t>
  </si>
  <si>
    <t>Karbantartási feladatok összesen</t>
  </si>
  <si>
    <t>Kerékpár út építés tervezési költség T.miklós-Fegyvernek szakasz,</t>
  </si>
  <si>
    <t>Kossuth úti tagóvoda statikai megerősítése</t>
  </si>
  <si>
    <t>Karácsonyi díszvilágítás</t>
  </si>
  <si>
    <t>Útjavítások</t>
  </si>
  <si>
    <t>Bérlemények karbantartása (VESZ tábla szerint)</t>
  </si>
  <si>
    <t>Azonnali hibaelhárítás, beavatkozás közterületen</t>
  </si>
  <si>
    <t>Közmunka közterületi feladatok</t>
  </si>
  <si>
    <t>Sajátcélú vágány üzemeltetés kiadásai</t>
  </si>
  <si>
    <t>Beruházási és felújítási projektekhez kapcsolódó dologi kiadások</t>
  </si>
  <si>
    <t>EU-s projektek előkészítése</t>
  </si>
  <si>
    <t>Bartai iskola karbantartási kiadásai</t>
  </si>
  <si>
    <t xml:space="preserve">III. </t>
  </si>
  <si>
    <t>Feladat megnevezése</t>
  </si>
  <si>
    <t>Előirányzat (eFt)</t>
  </si>
  <si>
    <t>100</t>
  </si>
  <si>
    <t>Gyommentesítés, gaztalanítás, közmunka programban végezhető feladatok finanszírozása</t>
  </si>
  <si>
    <t>500</t>
  </si>
  <si>
    <t>Szúnyog- és rágcsálógyérítés</t>
  </si>
  <si>
    <t>Kóbor ebek befogása, állati hulladékok</t>
  </si>
  <si>
    <t>Zöldfelület gazdálkodási feladatok</t>
  </si>
  <si>
    <t>Hulladékgazdálkodási feladatok (illetgális hulladék felszámolása)</t>
  </si>
  <si>
    <t>Erdőgazdálkodás (meglévő településvédelmi erdők és új telepítésű erdők ápolása, fák pótlása, törzsvédők beszerzése)</t>
  </si>
  <si>
    <t>- földi és légi kémiai szúnyoggyérítés</t>
  </si>
  <si>
    <t>- szükség szerinti kullancs- és rágcsáló irtás</t>
  </si>
  <si>
    <t>Üzletek ellenőrzése és zajmérés (zajmérő berendezés felülvizsgálati díja, szükség szerinti javítása)</t>
  </si>
  <si>
    <t>Játszótéri költségek ( óvodákba homok pótlása, szükség szerinti beszerzések)</t>
  </si>
  <si>
    <t>- szükség szerinti eszközbeszerzés</t>
  </si>
  <si>
    <t>- fakivágás, gallyazás, tuskófúrás</t>
  </si>
  <si>
    <t>- közterületi virágosítás</t>
  </si>
  <si>
    <t>Városi és egyéb rendezvények, ünnepségek (külön táblázatban részletezve)</t>
  </si>
  <si>
    <t xml:space="preserve">Civil szervezetek támogatása </t>
  </si>
  <si>
    <t xml:space="preserve">Civil szervezetek pályázati önerő </t>
  </si>
  <si>
    <t xml:space="preserve">Polgárőrség </t>
  </si>
  <si>
    <t>Rákóczi Szövetség támogatása</t>
  </si>
  <si>
    <t xml:space="preserve">Nyári táboroztatás, erdei iskola támogatása (sport táborok kivételével) </t>
  </si>
  <si>
    <t>Bursa Hungarica Felsőoktatási Ösztöndíj Pályázat</t>
  </si>
  <si>
    <t>Közművelődési megállapodás alapján ellátott feladat</t>
  </si>
  <si>
    <t>Ipolyi A. Kult. Közp. érdekeltségnövelő pályázat önereje</t>
  </si>
  <si>
    <t>Közművelődési koncepció alapján kiadványokra (hiteles történeti, szépírói munkák, stb.)</t>
  </si>
  <si>
    <t>Prezentációs anyagok (szóróanyagok, kiadványok), protokoll ajándékok és zászlók pótlása</t>
  </si>
  <si>
    <t>Város felzászlózása 6 alkalommal</t>
  </si>
  <si>
    <t>Jászkun Kapitányok nyomában pályázat fenntartása</t>
  </si>
  <si>
    <t>Cserhaj ház dologi kiadásai</t>
  </si>
  <si>
    <t>TÁMOP-3.3.2. pályázat fenntartási költségei</t>
  </si>
  <si>
    <t>Sport keret</t>
  </si>
  <si>
    <t xml:space="preserve">I. keret </t>
  </si>
  <si>
    <t>Jó tanuló, jó sportoló diákok és edzőik valamint kiemelkedő munkát végző egyesületi vezetők jutalmazása, köszöntése 400</t>
  </si>
  <si>
    <t>Nyári sporttáborok támogatása 600</t>
  </si>
  <si>
    <t xml:space="preserve">II. keret  </t>
  </si>
  <si>
    <t xml:space="preserve">Utánpótlás-nevelés támogatása, versenysport, élsport működési célú támogatása (sportegyesületek támogatása) </t>
  </si>
  <si>
    <t>Tervezett rendezvény</t>
  </si>
  <si>
    <t>Urivi áttörés emlékünnepe (január 12.)</t>
  </si>
  <si>
    <t>Magyar Kultúra Napja (január 22.)</t>
  </si>
  <si>
    <t>Az 1848/49-es Forradalom és Szabadságharc évfordulója (március 15.)</t>
  </si>
  <si>
    <t>Családi Majális (május 1.)</t>
  </si>
  <si>
    <t>Városi Gyermeknap és Pünkösdi Vigadalom (május 31.)</t>
  </si>
  <si>
    <t>Hősök Vasárnapja</t>
  </si>
  <si>
    <t>Trianoni emléknap (június 4.)</t>
  </si>
  <si>
    <t>Szentmiklósi Napok</t>
  </si>
  <si>
    <t>Szent István Ünnepe (augusztus 20.)</t>
  </si>
  <si>
    <t>Aradi Vértanúk emléknapja (október 6.)</t>
  </si>
  <si>
    <t>Az 1956-os Forradalom és Szabadságharc évfordulója (október 23.)</t>
  </si>
  <si>
    <t>Szent Miklós Napja (december 6.)</t>
  </si>
  <si>
    <t>Mindenki Karácsonya rendezvénysorozat, adventi ünnepkör rendezvényei</t>
  </si>
  <si>
    <t>Hangverseny</t>
  </si>
  <si>
    <t>Nemzetközi rendezvények (testvértelepülési kapcsolatok, külföldi kiküldetés)</t>
  </si>
  <si>
    <t xml:space="preserve">Rendezvények támogatása, prevenciós rendezvények                                       </t>
  </si>
  <si>
    <t>Az önkormányzat által adott közvetett támogatások
(kedvezmények)</t>
  </si>
  <si>
    <t xml:space="preserve"> Ezer forintban</t>
  </si>
  <si>
    <t>Bevételi jogcím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</si>
  <si>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</si>
  <si>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</si>
  <si>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</si>
  <si>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</si>
  <si>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</si>
  <si>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</si>
  <si>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</si>
  <si>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</si>
  <si>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</si>
  <si>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</si>
  <si>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</si>
  <si>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</si>
  <si>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</si>
  <si>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</si>
  <si>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</si>
  <si>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</si>
  <si>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</si>
  <si>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Összesen:</t>
  </si>
  <si>
    <t>Ellátás fajtája</t>
  </si>
  <si>
    <t>Becsült jogosult létszám</t>
  </si>
  <si>
    <t>Önkormányzat saját forrás
%-a</t>
  </si>
  <si>
    <t>Önkormányzat
saját forrás összeg</t>
  </si>
  <si>
    <t>Támogatás összege</t>
  </si>
  <si>
    <t xml:space="preserve">Kiadás </t>
  </si>
  <si>
    <t>Köztemetés</t>
  </si>
  <si>
    <t>Karácsonyi csomag</t>
  </si>
  <si>
    <t>Támogatott szervezet,  feladat</t>
  </si>
  <si>
    <t>Mentők</t>
  </si>
  <si>
    <t>Rendőrség</t>
  </si>
  <si>
    <t>KSZSZK működéshez önkormányzati támogatás</t>
  </si>
  <si>
    <t>Törökszentmiklós-Tiszatenyő Önkormányzati Társulás</t>
  </si>
  <si>
    <t>Támogatás értékű kiadás államháztartáson belülre</t>
  </si>
  <si>
    <t>Bursa</t>
  </si>
  <si>
    <t xml:space="preserve">Civil szervezetek </t>
  </si>
  <si>
    <t>Civil szervezetek önerő</t>
  </si>
  <si>
    <t>Polgárőrség</t>
  </si>
  <si>
    <t>Sport egyesületek</t>
  </si>
  <si>
    <t xml:space="preserve">Tűzoltók </t>
  </si>
  <si>
    <t>N-R-A Busz Kft</t>
  </si>
  <si>
    <t>Nyári táborok</t>
  </si>
  <si>
    <t>Nyári sport táborok</t>
  </si>
  <si>
    <t>Közművelődési megállapodás alapján ellátott feladat támogatása</t>
  </si>
  <si>
    <t>Pénzeszköz átadás államháztartáson kívülre</t>
  </si>
  <si>
    <t>Arany János tehetségprogram keretében ösztöndíj</t>
  </si>
  <si>
    <t>Befogadlak Alapítvány támogatása</t>
  </si>
  <si>
    <t xml:space="preserve">Rákóczi Szövetség </t>
  </si>
  <si>
    <t>Összesen: I.+II.</t>
  </si>
  <si>
    <t>Adatszolgáltatás 
az elismert tartozásállományról</t>
  </si>
  <si>
    <t>Költségvetési szerv neve:</t>
  </si>
  <si>
    <t>…………………………………</t>
  </si>
  <si>
    <t>Költségvetési szerv számlaszáma: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</si>
  <si>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</si>
  <si>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</si>
  <si>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</si>
  <si>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</si>
  <si>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</si>
  <si>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</si>
  <si>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</si>
  <si>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</si>
  <si>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</si>
  <si>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</si>
  <si>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</si>
  <si>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</si>
  <si>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</si>
  <si>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</si>
  <si>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</si>
  <si>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</si>
  <si>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</si>
  <si>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</si>
  <si>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</si>
  <si>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</si>
  <si>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</si>
  <si>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</si>
  <si>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</si>
  <si>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</si>
  <si>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</si>
  <si>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Működési célú támogatások ÁH-on belül</t>
  </si>
  <si>
    <t>Felhalmozási célú támogatások ÁH-on belül</t>
  </si>
  <si>
    <t>Működési bevételek</t>
  </si>
  <si>
    <t>Felhalmozási bevételek</t>
  </si>
  <si>
    <t>Finanszírozási bevételek</t>
  </si>
  <si>
    <t>Bevételek összesen:</t>
  </si>
  <si>
    <t xml:space="preserve"> Egyéb működési célú kiadások</t>
  </si>
  <si>
    <t>Finanszírozási kiadások</t>
  </si>
  <si>
    <t>Kiadások összesen:</t>
  </si>
  <si>
    <t>Egyenleg</t>
  </si>
  <si>
    <t>Önkormányzat működési támogatása</t>
  </si>
  <si>
    <t>Felhalmozási célú támogatás értékű bevételek</t>
  </si>
  <si>
    <t xml:space="preserve">ebből: működési </t>
  </si>
  <si>
    <t xml:space="preserve">         felhalmozási</t>
  </si>
  <si>
    <t>Bevételek összesen</t>
  </si>
  <si>
    <t>Munkaadókat terhelő járulékok</t>
  </si>
  <si>
    <t>Dologi kiadások</t>
  </si>
  <si>
    <t>Ellátottak pénzbeli juttatása</t>
  </si>
  <si>
    <t>Egyéb működési célú kiadás</t>
  </si>
  <si>
    <t>Felhalmozási költségvetés kiadásai</t>
  </si>
  <si>
    <t>Tartalékok</t>
  </si>
  <si>
    <t>Kiadások összesen</t>
  </si>
  <si>
    <t>Helyszín</t>
  </si>
  <si>
    <t>Feladat</t>
  </si>
  <si>
    <t>Karbantartás</t>
  </si>
  <si>
    <t>Felújítás</t>
  </si>
  <si>
    <t>Beruházás</t>
  </si>
  <si>
    <t>Alap</t>
  </si>
  <si>
    <t>Áfa</t>
  </si>
  <si>
    <t>Kertész utca 2.</t>
  </si>
  <si>
    <t>Beépített konyhabútorok cseréje</t>
  </si>
  <si>
    <t>Kazánok karbantartása, javítása</t>
  </si>
  <si>
    <t>Szemétledobó javítás</t>
  </si>
  <si>
    <t>Fürdőszoba felújítás</t>
  </si>
  <si>
    <t>Almásy utca 46-48. 1/4</t>
  </si>
  <si>
    <t>Konvektorok  cseréje</t>
  </si>
  <si>
    <t xml:space="preserve">Almásy utca 4. </t>
  </si>
  <si>
    <t xml:space="preserve">Almásy utca 11. </t>
  </si>
  <si>
    <t>Ifjúság út 16.</t>
  </si>
  <si>
    <t xml:space="preserve">Táncsics ltp 8. ép 2/12 </t>
  </si>
  <si>
    <t>Konvektorok, ablakok cseréje</t>
  </si>
  <si>
    <t>Hunyadi úti iskola</t>
  </si>
  <si>
    <t>Sport pálya aszfalt javítás</t>
  </si>
  <si>
    <t>Labdagfogó kerítés javítása és bővítése</t>
  </si>
  <si>
    <t>Beltéri ajtók szükség szerinti cseréje</t>
  </si>
  <si>
    <t>Tálaló konyha eszközeinek pótlása, beszerzése</t>
  </si>
  <si>
    <t>Pince meszelés</t>
  </si>
  <si>
    <t>Hunyadi összesen</t>
  </si>
  <si>
    <t>Kiskúti iskola</t>
  </si>
  <si>
    <t>Udvar szilárd burkolattal való ellátása (150 m2)</t>
  </si>
  <si>
    <t>Termek szükség szerinti meszelése, festése</t>
  </si>
  <si>
    <t>Kiskúti iskola összesen</t>
  </si>
  <si>
    <t>Kodály Zoltán 
Ami Kossuth tér 5.</t>
  </si>
  <si>
    <t>Festés, meszelés, mázolás</t>
  </si>
  <si>
    <t>Hangszerjavítás összesen</t>
  </si>
  <si>
    <t>Kodály összesen</t>
  </si>
  <si>
    <t>Iskola Konyha</t>
  </si>
  <si>
    <t>1 db elektromos sütő beszerzése</t>
  </si>
  <si>
    <t>Konyha összesen</t>
  </si>
  <si>
    <t>Sportpálya</t>
  </si>
  <si>
    <t>Hivatal</t>
  </si>
  <si>
    <t>Kisebb karbantartási munkák (zárcserék, javítások)</t>
  </si>
  <si>
    <t>Azonnali hibaelhárítás, kisértékű eszköz beszerzés</t>
  </si>
  <si>
    <t>Intézmények összesen</t>
  </si>
  <si>
    <t>- Önkormányzati, intézményi forrásból megvalósuló beruházási kiadások</t>
  </si>
  <si>
    <r>
      <t xml:space="preserve">   - Visszatérítendő támogatások, </t>
    </r>
    <r>
      <rPr>
        <i/>
        <u/>
        <sz val="11"/>
        <rFont val="Times New Roman CE"/>
        <charset val="238"/>
      </rPr>
      <t xml:space="preserve">kölcsönök nyújtása </t>
    </r>
    <r>
      <rPr>
        <i/>
        <sz val="11"/>
        <rFont val="Times New Roman CE"/>
        <charset val="238"/>
      </rPr>
      <t>ÁH-n kívülre</t>
    </r>
  </si>
  <si>
    <r>
      <t xml:space="preserve">   Felhalmozási költségvetés kiadásai </t>
    </r>
    <r>
      <rPr>
        <sz val="11"/>
        <rFont val="Times New Roman CE"/>
        <charset val="238"/>
      </rPr>
      <t>(2.1.+2.2.+2.3.+2.4)</t>
    </r>
  </si>
  <si>
    <t>Beton darálás (1000m3)</t>
  </si>
  <si>
    <t xml:space="preserve"> Forgatási célú belföldi értékpapírok vásárlása</t>
  </si>
  <si>
    <t>Kisértékű tárgyi eszköz beszerzés</t>
  </si>
  <si>
    <t>Vízmű bérleti díj bevétel</t>
  </si>
  <si>
    <t>Képviselői keret</t>
  </si>
  <si>
    <t>042130</t>
  </si>
  <si>
    <t>051020</t>
  </si>
  <si>
    <t>051030</t>
  </si>
  <si>
    <t>045160</t>
  </si>
  <si>
    <t>013350</t>
  </si>
  <si>
    <t>066010</t>
  </si>
  <si>
    <t>011130</t>
  </si>
  <si>
    <t>016080</t>
  </si>
  <si>
    <t>064010</t>
  </si>
  <si>
    <t>066020</t>
  </si>
  <si>
    <t>031030</t>
  </si>
  <si>
    <t>022010</t>
  </si>
  <si>
    <t>047410</t>
  </si>
  <si>
    <t>104042</t>
  </si>
  <si>
    <t>041232</t>
  </si>
  <si>
    <t>082092</t>
  </si>
  <si>
    <t>081043</t>
  </si>
  <si>
    <t>081061</t>
  </si>
  <si>
    <t>052020</t>
  </si>
  <si>
    <t>Szelektív hulladék-gyűjtés</t>
  </si>
  <si>
    <t>Vegyes hulladék-gyűjtés</t>
  </si>
  <si>
    <t>Zöld terület kezelés</t>
  </si>
  <si>
    <t>Kiemelt állami és önk. rend.</t>
  </si>
  <si>
    <t xml:space="preserve">Városgazd egyéb szolg. </t>
  </si>
  <si>
    <t>Polgári védelem</t>
  </si>
  <si>
    <t>Ár-és belvíz-védelem</t>
  </si>
  <si>
    <t>Közfoglal-koztatás</t>
  </si>
  <si>
    <t>Közművelő-dési tev.</t>
  </si>
  <si>
    <t>Iskolai diák sport</t>
  </si>
  <si>
    <t>Strand üzemeltet. költsége</t>
  </si>
  <si>
    <t>Irodaszer, nyomtatvány</t>
  </si>
  <si>
    <t>Szakmai anyagbeszerzés</t>
  </si>
  <si>
    <t>Munkaruha, védőruha</t>
  </si>
  <si>
    <t>Könyvbeszerzés</t>
  </si>
  <si>
    <t>Egyéb anyagbeszerzés</t>
  </si>
  <si>
    <t>Televízió szolgáltatás vásárlás</t>
  </si>
  <si>
    <t>Bérleti díj</t>
  </si>
  <si>
    <t>Gázenergia szolgáltatás</t>
  </si>
  <si>
    <t>Villamosenergia szolgáltatás</t>
  </si>
  <si>
    <t>Víz- és csatornadíjak</t>
  </si>
  <si>
    <t>Szállítás</t>
  </si>
  <si>
    <t>Karbantartás, kisjavítás</t>
  </si>
  <si>
    <t>Vásárolt közszolgáltatás</t>
  </si>
  <si>
    <t xml:space="preserve">Biztosítási szolg. </t>
  </si>
  <si>
    <t>Pénzügyi szolgáltatások</t>
  </si>
  <si>
    <t>Szolgáltatások áfa befizetése</t>
  </si>
  <si>
    <t>Reklám, propaganda</t>
  </si>
  <si>
    <t>Egyéb dologi kiadások</t>
  </si>
  <si>
    <t>Kamatkiadások</t>
  </si>
  <si>
    <t>Telephelyek</t>
  </si>
  <si>
    <t>Hivatal összesen</t>
  </si>
  <si>
    <t>Műk. célú támogatás értékű bevételek</t>
  </si>
  <si>
    <t>Cím száma</t>
  </si>
  <si>
    <t>Alcím száma</t>
  </si>
  <si>
    <t>Cím/alcím neve</t>
  </si>
  <si>
    <t>Helyi Önkormányzat</t>
  </si>
  <si>
    <t>Gazdasági szervezettel rendelkező költségvetési szervek</t>
  </si>
  <si>
    <t>III.</t>
  </si>
  <si>
    <t>Gazdasági szervezettel nem rendelkező költségvetési szervek</t>
  </si>
  <si>
    <t>Ipolyi Arnold Könyvtár, Múzeum és Kulturális Központ</t>
  </si>
  <si>
    <t>II. 1.</t>
  </si>
  <si>
    <t>II. 2.</t>
  </si>
  <si>
    <t>II. 3.</t>
  </si>
  <si>
    <t>III. 1.</t>
  </si>
  <si>
    <t>III. 2.</t>
  </si>
  <si>
    <t>III. 3.</t>
  </si>
  <si>
    <t>- eszközök, anyagok, állatorvosi felügyeleti díj</t>
  </si>
  <si>
    <t>- állati tetemek elszállíttatása</t>
  </si>
  <si>
    <t>Települési támogatások</t>
  </si>
  <si>
    <t>a</t>
  </si>
  <si>
    <t>b</t>
  </si>
  <si>
    <t>c</t>
  </si>
  <si>
    <t>d</t>
  </si>
  <si>
    <t>Rendkívüli települési támogatás</t>
  </si>
  <si>
    <t>Lakhatással kapcsolatos tám.</t>
  </si>
  <si>
    <t>Gyógyszer költségek viseléséhez tám.</t>
  </si>
  <si>
    <t>Temetési költségek viseléséhez tám.</t>
  </si>
  <si>
    <t>Krízis támogatás</t>
  </si>
  <si>
    <r>
      <t xml:space="preserve">   Felhalmozási költségvetés kiadásai </t>
    </r>
    <r>
      <rPr>
        <sz val="12"/>
        <rFont val="Times New Roman CE"/>
        <charset val="238"/>
      </rPr>
      <t>(2.1.+2.2.+2.3.+2.4.)</t>
    </r>
  </si>
  <si>
    <r>
      <t xml:space="preserve">   Felhalmozási költségvetés kiadásai </t>
    </r>
    <r>
      <rPr>
        <sz val="11"/>
        <rFont val="Times New Roman CE"/>
        <charset val="238"/>
      </rPr>
      <t>(2.1.+2.2.+2.3.+2.4.)</t>
    </r>
  </si>
  <si>
    <t>2.4</t>
  </si>
  <si>
    <t xml:space="preserve">Előirányzat </t>
  </si>
  <si>
    <t>2016. évi</t>
  </si>
  <si>
    <t>Működési célú kv-i támogatások és kiegészítő támogatások</t>
  </si>
  <si>
    <t>Elszámolásból származó bevételek</t>
  </si>
  <si>
    <t>Címrend Törökszentmiklós Városi Önkormányzat 2016. évi költségvetéséhez</t>
  </si>
  <si>
    <t>Törökszentmiklós Városi Önkormányzat 2016. évi általános működés és ágazati feladatok támogatásának alakulása jogcímenként</t>
  </si>
  <si>
    <t>Adósságszolgálat 2015.12.31</t>
  </si>
  <si>
    <t>2018. év</t>
  </si>
  <si>
    <t xml:space="preserve">2016. évi tervezett összegek </t>
  </si>
  <si>
    <t>Törökszentmiklós Városi Önkormányzat 2016. évi felújítási kiadások felújításonként</t>
  </si>
  <si>
    <t xml:space="preserve">2016. évi </t>
  </si>
  <si>
    <t>Törökszentmiklós Városi Önkormányzat
pénzbeni és természetbeni szociális és gyermekjóléti ellátások és segélyek 2016. évi terv.</t>
  </si>
  <si>
    <t>Előirányzat-felhasználási terv 2016. évre</t>
  </si>
  <si>
    <t>Éves tervezett  létszám előirányzat (fő)</t>
  </si>
  <si>
    <t>Törökszentmiklós Városi Önkormányzat 2016. évi tervezett létszámkerete
2016. január 1-től</t>
  </si>
  <si>
    <t>Törökszentmiklós Városi Önkormányzat
2016. ÉVI KÖLTSÉGVETÉSÉNEK ÖSSZEVONT MÉRLEGE</t>
  </si>
  <si>
    <t>Törökszentmiklós Városi Önkormányzat
2016. ÉVI KÖLTSÉGVETÉS KÖTELEZŐ FELADATAINAK MÉRLEGE</t>
  </si>
  <si>
    <t xml:space="preserve">Törökszentmiklós Városi Önkormányzat
2016. ÉVI KÖLTSÉGVETÉS ÖNKÉNT VÁLLALT FELADATAINAK MÉRLEGE
</t>
  </si>
  <si>
    <t>I. Működési célú bevételek és kiadások mérlege 2016. év
(Önkormányzati szinten)</t>
  </si>
  <si>
    <t>II. Felhalmozási célú bevételek és kiadások mérlege 2016. év
(Önkormányzati szinten)</t>
  </si>
  <si>
    <t>1. d. Települési önkormányzatok  nyilvános könyvtári és közművelődési feladatatainak támogatása</t>
  </si>
  <si>
    <t>III.7.Kiegészítő támogatás a bölcsödében fogl. felsőfokú végzettségű kisgyermeknevelők béréhez</t>
  </si>
  <si>
    <t>forint</t>
  </si>
  <si>
    <t>III.5. c. Rászoruló gyermekek intézményen kivüli szünidei étkeztetésének támogatása</t>
  </si>
  <si>
    <t>III.5. a.) Gyermekétkeztetés üzemeltetési támogatása</t>
  </si>
  <si>
    <t>III.5. a A finanszírozás szempontjából elismert dolgozók bértámogatása</t>
  </si>
  <si>
    <t>III.3.g (4) Foglalk.támog.-ban részesülő fogyatékos személyek nappali ellátása - társulás által történő feladatellátás</t>
  </si>
  <si>
    <t>számított létszám</t>
  </si>
  <si>
    <t>III.3.b Család-és gyermekjóléti központ</t>
  </si>
  <si>
    <t>III.3.a Család-és gyermekjóléti szolgálat</t>
  </si>
  <si>
    <t>III.2. A települési önkormányzatok szociális feladatainak egyéb támogatása</t>
  </si>
  <si>
    <t>II.5.b (1) alapfokú végzettségű ped. II. kategóriába sorolt óvodaped.kieg.tám-a-akik a minősítést 2015.évben szerezték meg.</t>
  </si>
  <si>
    <t>II.5.a (1) alapfokú végzettségű ped. II. kategóriába sorolt óvodaped.kieg.tám-a-akik a minősítést 2014. dec.31-éig szerezték.</t>
  </si>
  <si>
    <t>II.5. Kiegészítő támogatás az óvodapedagógusok minősítéséből adódó többletkiadásokhoz</t>
  </si>
  <si>
    <t>II.4. A köznevelési intézmények működtetéséhez kapcsolódó támogatás</t>
  </si>
  <si>
    <t xml:space="preserve">II.2. (8) 1 gyermekek nevelése a napi 8 órát eléri vagy meghaladja </t>
  </si>
  <si>
    <t xml:space="preserve">II.2. (1) 1 gyermekek nevelése a napi 8 órát nem éri el </t>
  </si>
  <si>
    <t>II.1. (5) 2  pedagógus szakképzettséggel rendelkező, óvodapedagógusok nevelő munkáját közvetlenül segítők pótlólagos támogatása</t>
  </si>
  <si>
    <t>II. 1. (4) 2 óvodapedagógusok elismert létszáma (pótlólagos összeg)</t>
  </si>
  <si>
    <t>II.1. (3) 2  pedagógus szakképzettséggel rendelkező, óvodapedagógusok nevelő munkáját közvetlenül segítők száma a Köznev. tv. 2. számú melléklet szerint</t>
  </si>
  <si>
    <t>II.1. (2) 2  pedagógus szakképzettséggel nem rendelkező, óvodapedagógusok nevelő munkáját közvetlenül segítők száma a Köznev. tv. 2. számú melléklet szerint</t>
  </si>
  <si>
    <t xml:space="preserve">II. 1. (1) 2 óvodapedagógusok elismert létszáma </t>
  </si>
  <si>
    <t>II.1. (3) 1  pedagógus szakképzettséggel rendelkező, óvodapedagógusok nevelő munkáját közvetlenül segítők száma a Köznev. tv. 2. számú melléklet szerint</t>
  </si>
  <si>
    <t>II.1. (2) 1  pedagógus szakképzettséggel nem rendelkező, óvodapedagógusok nevelő munkáját közvetlenül segítők száma a Köznev. tv. 2. számú melléklet szerint</t>
  </si>
  <si>
    <t>II.1. (1) 1 óvodapedagógusok elismert létszáma</t>
  </si>
  <si>
    <t>I.6. 2015 évről áthúzódó bérkompenzáció támogatása</t>
  </si>
  <si>
    <t>I. A HELYI ÖNKORMÁNYZATOK MŰKÖDÉSÉNEK ÁLTALÁNOS TÁMOGATÁSA</t>
  </si>
  <si>
    <t>Törökszentmiklósi Család- és Gyermekjóléti Központ</t>
  </si>
  <si>
    <t>TCSGYK</t>
  </si>
  <si>
    <t>Törökszentmiklósi Család-és Gyermekjóléti Központ</t>
  </si>
  <si>
    <t>2016. évi Oktatási, kulturális, sport feladatok kiadásai</t>
  </si>
  <si>
    <t>Továbbképzés és irodai keret, Polgármesteri Hivatal Nőnap, Mikulás, és Karácsonyi Ünnepsége</t>
  </si>
  <si>
    <t>Szakértői díjak</t>
  </si>
  <si>
    <t>Díszpolgári cím, Pro Urbe díjak, Törökszentmiklósért Emlékérem, Közművelődési Díj (dologi)</t>
  </si>
  <si>
    <t>ARTISJUS szerzői jogvédői díjak, városi rendezvények rezsiköltsége</t>
  </si>
  <si>
    <t>Városi rendezvények eszközbeszerzés</t>
  </si>
  <si>
    <t>Városi rendezvények, egyéb ünnepségek részletezése</t>
  </si>
  <si>
    <t>Családi Majális főzőverseny</t>
  </si>
  <si>
    <t>Szentmiklósi Napok főzőverseny</t>
  </si>
  <si>
    <t>Szent István Ünnepe – Karthago zenekar</t>
  </si>
  <si>
    <t>1 040</t>
  </si>
  <si>
    <t>Adventi ünnepkör – Városi Karácsonyfa</t>
  </si>
  <si>
    <t>Városi Pedagógus Nap, Semmelweis Nap, Köztisztviselők Napja, Szociális Munka Napja</t>
  </si>
  <si>
    <t>Töröki Szárnyas (Gasztronómiai) Fesztivál (júl.vége)</t>
  </si>
  <si>
    <t xml:space="preserve">Tiszta udvar, rendes ház </t>
  </si>
  <si>
    <t>Városi rendezvények koszorú költsége</t>
  </si>
  <si>
    <t>Városi rendezvények, ünnepségek részletezése (Ipolyi Arnold Kulturális Központ szervezésében)</t>
  </si>
  <si>
    <t>Kommunizmus áldozatainak emléknapja</t>
  </si>
  <si>
    <t>Törökszentmiklós Városi Önkormányzat 2016. évi beruházási kiadások beruházásonként</t>
  </si>
  <si>
    <t>Pánthy úti csapadékvízátemelő építése Kisfaludi utcai elvezető rendszerrel</t>
  </si>
  <si>
    <t>Műfüves pálya létesítése sportpályán</t>
  </si>
  <si>
    <t>Kataszteri és térinformatikai rendszer kiépítése  (e-KATA, minerva, ortofotó)</t>
  </si>
  <si>
    <t>Tanuszodához kapcsolódó fejlesztések</t>
  </si>
  <si>
    <t>Városi kamerarendszer bővítése (vasútállomásnál 6 db kamera)</t>
  </si>
  <si>
    <t>Strandüzemeltetéshez eszközpótlás és megfigyelő rendszer kiépítése</t>
  </si>
  <si>
    <t>Közvilágítás kiépítése (Alkotás -Deák kereszteződés, Surjány)</t>
  </si>
  <si>
    <t>Buszváró pavilonok átalakítása, felújítása</t>
  </si>
  <si>
    <t>Városi pavilon gyártása</t>
  </si>
  <si>
    <t>Herman Ottó utcában 6 állásos parkoló létesítése, útfelújítása</t>
  </si>
  <si>
    <t>EGYMI 6 db kismotor vásárlás</t>
  </si>
  <si>
    <t xml:space="preserve"> Fecskeház Kazánok cseréje (kb. 5 db.)(VESZ tábla )</t>
  </si>
  <si>
    <t xml:space="preserve"> PH Klimaberendezések hőelvezetése(VESZ tábla )</t>
  </si>
  <si>
    <t>Hulladékudvar létrehozása</t>
  </si>
  <si>
    <t>Személygépkocsi beszerzése VESZ számára</t>
  </si>
  <si>
    <t>Mezőőrség számára gépjárműbeszerzés (3 db)</t>
  </si>
  <si>
    <t>ÖSSZESEN:</t>
  </si>
  <si>
    <t xml:space="preserve">Játszótéri eszközök beszerzése </t>
  </si>
  <si>
    <t>Zöldfelület kezelése eszközbeszerzés</t>
  </si>
  <si>
    <t>Polgárvédelem eszközbeszrzés</t>
  </si>
  <si>
    <t>Bottyán János út aszfalt felújítás(4300m2)</t>
  </si>
  <si>
    <t>Ivóvíz és szennyvíz rendszer felújítása, fejlesztése</t>
  </si>
  <si>
    <t>Ipolyi Arnold Könyvtár színházterem világítás korszerűsítés</t>
  </si>
  <si>
    <t>Tulipánkert tagóvoda - statikai megerősítés, burkolatcsere</t>
  </si>
  <si>
    <t>Kölcsey tornaterem világítás korszerűsítés</t>
  </si>
  <si>
    <t>Pánthy E. Ált. iskola tornaterem részleges felújítása</t>
  </si>
  <si>
    <t>Lakások felújítása (VESZ táblázat szerint)</t>
  </si>
  <si>
    <t>Tagóvoda vizesblokk felújítás (Arany János úti tagóvoda)</t>
  </si>
  <si>
    <t>Vásártér felújítása</t>
  </si>
  <si>
    <t>Strand, kemping korszerűsítése (autómata beléptető rendszer)</t>
  </si>
  <si>
    <t>Kertész utcai ABC akadálymentesítése</t>
  </si>
  <si>
    <t>Bercsényi Gimnázium Kémia, biológia terem világítás korszerűsítés</t>
  </si>
  <si>
    <t>Beruházási feladatok</t>
  </si>
  <si>
    <t>Útalap javítás Szakállas (400m2)</t>
  </si>
  <si>
    <t>Alkotás utca aszfaltozása Deák-Petőfi utcák között</t>
  </si>
  <si>
    <t>Utak kátyúzása</t>
  </si>
  <si>
    <t>Közvilágítási egyedi feladatok (benne szolgáltatási területbe nem tartozó területek is)</t>
  </si>
  <si>
    <t>Ibolya presszó parkoló aszfaltozás</t>
  </si>
  <si>
    <t>Csapadékvíz elvezető rendszer karbantartási javítási feladatai</t>
  </si>
  <si>
    <t>Csónakázó tó kotrása</t>
  </si>
  <si>
    <t>Kölcsey F. Ált iskola tornaterem elválasztó függöny hajtás javítása</t>
  </si>
  <si>
    <t>Helytörténeti gyűjtemény - a pince mennyezetének javítása</t>
  </si>
  <si>
    <t>Könyvtár - beázások okainak felderítése, javítása</t>
  </si>
  <si>
    <t>Óbalai épület (Könyvtár) - tetőcserép helyreállítása, beázások megszüntetése, ereszcsatorna cseréje</t>
  </si>
  <si>
    <t>Cserhaj Gyerekház karbantartási kiadásai</t>
  </si>
  <si>
    <t>TTÖT-KSZSZK - I. számú Idősek Klubja (Almásy u. 23.)  falba beépített gázcsövének kiváltása</t>
  </si>
  <si>
    <t>Tagóvodák karbantartási kiadásai</t>
  </si>
  <si>
    <t>Kölcsey F. Ált iskola kerítés javítás (kézilabdapálya mellett, nagykapu )</t>
  </si>
  <si>
    <t>Bercsényi Kollégium homlokzat javítása (klinkertégla pótlás, vakolat javítás)</t>
  </si>
  <si>
    <t>Bölcsőde konyha festése, ereszcsatorna javítása</t>
  </si>
  <si>
    <t>Vasút rekonstrukciót követően átvett infrastruktúra karbantartása, javítása</t>
  </si>
  <si>
    <t>Azonnali hibaelhárítás (épületekben)</t>
  </si>
  <si>
    <t>Energiabeszerzés közbeszerzési (siker) díj</t>
  </si>
  <si>
    <t>Lakások karbantartása(VESZ tábla szerint)</t>
  </si>
  <si>
    <t>Forgalomtechnikai intézkedések,felmérés</t>
  </si>
  <si>
    <t xml:space="preserve">Fenntartási kötelezettség kiadásai </t>
  </si>
  <si>
    <t>33.</t>
  </si>
  <si>
    <t>Laptop beszerzés</t>
  </si>
  <si>
    <t>Intézményi épületek felújítási kiadásai (VESZ táblázat szerint )</t>
  </si>
  <si>
    <t>Ipoly A.Kult.Közp.érdekeltségnövelő pályázat önereje</t>
  </si>
  <si>
    <t>Városi rendezvények Ipoly A.Kult.Közp. szervezésében</t>
  </si>
  <si>
    <t>Törökszentmiklós és Térsége Ivóvízminőség- Javító Önk.Társulás</t>
  </si>
  <si>
    <t>"Tiszta udvar, rendes ház"  támogatás</t>
  </si>
  <si>
    <t>Közművelődési díj</t>
  </si>
  <si>
    <t>Törökszentmiklós Városi Önkormányzat 2016. évi karbantartási kiadások feladatonként</t>
  </si>
  <si>
    <t>Törökszentmiklós Városi Önkormányzat 2016. évi átadott pénzeszközök</t>
  </si>
  <si>
    <t>Önkormányzati lakások 2016. évi felújítási, karbantartási terve</t>
  </si>
  <si>
    <t xml:space="preserve">Csaptelepek, WC javítása </t>
  </si>
  <si>
    <t>Szemere Bertalan utca 2.</t>
  </si>
  <si>
    <t>1 db kazán cseréje</t>
  </si>
  <si>
    <t>Ingatlanok széldeszka cseréje</t>
  </si>
  <si>
    <t>Batthyány 87-93.</t>
  </si>
  <si>
    <t>Kazánok  cseréje (kb. 5 db)</t>
  </si>
  <si>
    <t>Babakocsi tároló átalakítása</t>
  </si>
  <si>
    <t>Petőfi út 39/d. 1. lh. I. em. 2..</t>
  </si>
  <si>
    <t>1 db konvektor cseréje</t>
  </si>
  <si>
    <t>1 db Konvektor  cseréje</t>
  </si>
  <si>
    <t>Bocskai utca 3.  1. lh. 4/14.</t>
  </si>
  <si>
    <t>Fáy Ltp. 6. ép. 1. lh. 3/12.</t>
  </si>
  <si>
    <t>Kiköltöztetés utáni karbantartás</t>
  </si>
  <si>
    <t>Tető felújítás a szükséges mértékig</t>
  </si>
  <si>
    <t>Fürdőszoba létesítés, lakás felújítás</t>
  </si>
  <si>
    <t>Széchenyi út 112.2. lh.3/11.</t>
  </si>
  <si>
    <t>Gáztűzhely, gáz vízmelegítő, bejár. ajtó csere</t>
  </si>
  <si>
    <t>Kossuth L. út 112. 2-es lakás</t>
  </si>
  <si>
    <t>Belső vakolat felújítás festéssel</t>
  </si>
  <si>
    <t>Almásy út 16. szolg. férőhelyek</t>
  </si>
  <si>
    <t>Külső vakolat felújítás</t>
  </si>
  <si>
    <t>Vizes blokkok, VC-k felújítása</t>
  </si>
  <si>
    <t>Almássy út 27.</t>
  </si>
  <si>
    <t>bejárati ajtó csere, padozat javítás</t>
  </si>
  <si>
    <t>álmenyezet készítés, teljes festés</t>
  </si>
  <si>
    <t>Almássy  út 46-48. 2/26.</t>
  </si>
  <si>
    <t>ÁFA</t>
  </si>
  <si>
    <t>Táncsics M. utca 4.</t>
  </si>
  <si>
    <t>Belső vakolat készítése 80 m2-en</t>
  </si>
  <si>
    <t>Kazán csere</t>
  </si>
  <si>
    <t>Klímaberendezések hőelvezetése</t>
  </si>
  <si>
    <t>Légkezelő berendezés javítása</t>
  </si>
  <si>
    <t>Tető javítás</t>
  </si>
  <si>
    <t>Parketta csiszolás(3 db tanterem, 150 m2)</t>
  </si>
  <si>
    <t>Radiátorok cseréje   (kb 10 db)</t>
  </si>
  <si>
    <t>Elektomos hálózat részleges cseréje</t>
  </si>
  <si>
    <t>2 tanterem bútorzat cseréje</t>
  </si>
  <si>
    <t>Hunyadi 4/a sz. alattkerékpár tároló áttelepítése</t>
  </si>
  <si>
    <t>2 db tanterem festése</t>
  </si>
  <si>
    <t>1 db tanterem parketta felújítása</t>
  </si>
  <si>
    <t>Fűtéshatékonyság növelése</t>
  </si>
  <si>
    <t>2 tanterem parketta felújítása</t>
  </si>
  <si>
    <t>Szeletelő gép felvágottakhoz</t>
  </si>
  <si>
    <t>1 db főző üst beszerzése</t>
  </si>
  <si>
    <t>Zöldséges hűtő beszerzése 1 db</t>
  </si>
  <si>
    <t>konyhatér felújítása, víz,-gáz,- burkolat cseréje</t>
  </si>
  <si>
    <t>Csontozó kések beszerzése</t>
  </si>
  <si>
    <t>1 db ablak cseréje</t>
  </si>
  <si>
    <t>Tisztasági festés szükség szerint</t>
  </si>
  <si>
    <t>Kerti kisgépek beszerzése, javítása</t>
  </si>
  <si>
    <t>Almásy u 25.</t>
  </si>
  <si>
    <t>Telefonvonal kiépítés alközponttal</t>
  </si>
  <si>
    <t>Tálaló konyha kisértékű eszközök beszerzése</t>
  </si>
  <si>
    <t xml:space="preserve">2.4 </t>
  </si>
  <si>
    <t>Hazai  támogatás</t>
  </si>
  <si>
    <t>Diáksport, szabadidő sport, játékvezetői díjak, érmek, oklevelek, fogyatékosok sporttevékenységének támogatása 1500</t>
  </si>
  <si>
    <t>400</t>
  </si>
  <si>
    <t>300</t>
  </si>
  <si>
    <t>Előirányzat</t>
  </si>
  <si>
    <t xml:space="preserve">Járdajavítások </t>
  </si>
  <si>
    <t xml:space="preserve">Automata meterológiai állomás kiépítése </t>
  </si>
  <si>
    <t>Forintban</t>
  </si>
  <si>
    <t>Felújítási feladatok  összesen</t>
  </si>
  <si>
    <t>Éves eredeti kiadási előirányzat: ……………  Ft</t>
  </si>
  <si>
    <t>Környezetvédelemmel kapcsolatos kiadások</t>
  </si>
  <si>
    <t>- Környezetvédelemmel kapcsolatos programok</t>
  </si>
  <si>
    <t>- Ipari Park területén található illegális hulladéklerakó felszámolása</t>
  </si>
  <si>
    <t>- Törökszentmiklósi Logisztikai Kft  telephely kármentesítése</t>
  </si>
  <si>
    <t>- A rekultivált hulladéklerakó üzemeltetése,monitoring kutak helyreállítása</t>
  </si>
  <si>
    <t>- Hulladékudvar létrehozása</t>
  </si>
  <si>
    <t>- Koller-féle telep helyreállítási munkálatai</t>
  </si>
  <si>
    <t>- Szennyvíziszap elszállítása, deponálása</t>
  </si>
  <si>
    <t>- fásítási program, kivágott fák pótlása</t>
  </si>
  <si>
    <t>- Zöld-és vízfelület-gazdálkodási teervek készítése</t>
  </si>
  <si>
    <t>- Hatósági díjak, illetékek,felügyeleti díjak,pályázati díjak</t>
  </si>
  <si>
    <t>Autómata meterológiai állomás kiépítése, telepítése</t>
  </si>
  <si>
    <t>1000</t>
  </si>
  <si>
    <t>Maradvány igénybevétele</t>
  </si>
  <si>
    <t>2019. év</t>
  </si>
  <si>
    <t>Törökszentmiklós Városi Önkormányzatának 2017.-2019. évi gördülő tervezése</t>
  </si>
  <si>
    <t>Önkormányzati bérlemények 2016. évi felújítási, karbantartási terve</t>
  </si>
  <si>
    <t>Önkormányzati Intézmények 2016.évi felújítási, karbantartási terve</t>
  </si>
  <si>
    <t xml:space="preserve">Helyi Önkormányzat 2016. évi dologi kiadásainak előirányzata kormányzati funkciónként </t>
  </si>
  <si>
    <t>Ezer forint</t>
  </si>
  <si>
    <t>107060</t>
  </si>
  <si>
    <t>053010</t>
  </si>
  <si>
    <t>053020</t>
  </si>
  <si>
    <t>052030</t>
  </si>
  <si>
    <t>062020</t>
  </si>
  <si>
    <t>Önkor- mányzat összesen</t>
  </si>
  <si>
    <t>Növény    termesztés</t>
  </si>
  <si>
    <t>Közutak üzemel-     tetése</t>
  </si>
  <si>
    <t>Önk.vagyon-nal való gazdálkodás</t>
  </si>
  <si>
    <t>Önkorm.ált. igazgatási  tev.</t>
  </si>
  <si>
    <t>Közterület rend.fenn-tartása</t>
  </si>
  <si>
    <t>Szennyvízcsüzemeltet.</t>
  </si>
  <si>
    <t>Szociális pénzbeli és term.beni ellátások</t>
  </si>
  <si>
    <t>Szennyeződés mentesítési tev.</t>
  </si>
  <si>
    <t>Szennyvíz iszap kezelése</t>
  </si>
  <si>
    <t>Hajtó-és kenőanyag</t>
  </si>
  <si>
    <t>Kisértékű tárgyi eszköz</t>
  </si>
  <si>
    <t>Egyéb informatikai szolg.</t>
  </si>
  <si>
    <t>Nem adatátviteli távközlési díjak</t>
  </si>
  <si>
    <t>Adatátviteli távközlési díjak</t>
  </si>
  <si>
    <t>Egyéb üzemeltetési, fenntartási szolg.</t>
  </si>
  <si>
    <t>Államházt. belülre továbbszlázott</t>
  </si>
  <si>
    <t>Államházt. kívülre továbbszlázott</t>
  </si>
  <si>
    <t>Vásárolt termékek áfája vig</t>
  </si>
  <si>
    <t>Vásárolt termékek áfája nem vig</t>
  </si>
  <si>
    <t>Díjak, egyéb befizetési kötelezettség</t>
  </si>
  <si>
    <t>Számlázott szellemi tevékenység</t>
  </si>
  <si>
    <t>DOLOGI KIADÁSOK ÖSSESEN</t>
  </si>
  <si>
    <t>Zeneiskoláért Alapítvány</t>
  </si>
  <si>
    <t>Köz-világítás</t>
  </si>
  <si>
    <t>Biztos Kezdet Gyerekház</t>
  </si>
  <si>
    <t>Környezetszenny. ig.</t>
  </si>
  <si>
    <t>Település-fejl. Projektek</t>
  </si>
  <si>
    <t>......................, 2016. .......................... hó ..... nap</t>
  </si>
  <si>
    <t>Intézmények beruházási  kiadásai</t>
  </si>
  <si>
    <t>2016. évi környezetvédelmi kiadások</t>
  </si>
  <si>
    <t>- gyepmesteri feladatok ellátása</t>
  </si>
  <si>
    <t>65440</t>
  </si>
  <si>
    <t>2016. évi előirányzat</t>
  </si>
  <si>
    <t>Képviselő keret</t>
  </si>
  <si>
    <t>Törökszentmiklós Városi Önkormányzat 2016. évi tervezett létszámkerete
2016. március 1-től</t>
  </si>
  <si>
    <t>2014. évi tény</t>
  </si>
  <si>
    <t>2015. évi várható</t>
  </si>
  <si>
    <t>2014.évi tény</t>
  </si>
  <si>
    <t>2015.évi várható</t>
  </si>
  <si>
    <t>2016.évi előirányzat</t>
  </si>
  <si>
    <t>ezer forintban</t>
  </si>
  <si>
    <t>Derogációs-szennyvízelvezetés megvalósítása</t>
  </si>
  <si>
    <t>Törökszentmiklós Városi Önkormányzat 2016. évi       általános- és céltartaléka</t>
  </si>
</sst>
</file>

<file path=xl/styles.xml><?xml version="1.0" encoding="utf-8"?>
<styleSheet xmlns="http://schemas.openxmlformats.org/spreadsheetml/2006/main">
  <numFmts count="6">
    <numFmt numFmtId="43" formatCode="_-* #,##0.00\ _F_t_-;\-* #,##0.00\ _F_t_-;_-* &quot;-&quot;??\ _F_t_-;_-@_-"/>
    <numFmt numFmtId="164" formatCode="#,###"/>
    <numFmt numFmtId="165" formatCode="#,##0.0"/>
    <numFmt numFmtId="166" formatCode="#,##0_ ;\-#,##0\ "/>
    <numFmt numFmtId="167" formatCode="#,##0;#,##0"/>
    <numFmt numFmtId="168" formatCode="#,##0.0000"/>
  </numFmts>
  <fonts count="105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0"/>
      <name val="Times New Roman CE"/>
      <charset val="238"/>
    </font>
    <font>
      <sz val="9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Arial"/>
      <family val="2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name val="Times New Roman CE"/>
      <family val="1"/>
      <charset val="238"/>
    </font>
    <font>
      <i/>
      <sz val="11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family val="1"/>
      <charset val="238"/>
    </font>
    <font>
      <u/>
      <sz val="11"/>
      <name val="Times New Roman"/>
      <family val="1"/>
      <charset val="238"/>
    </font>
    <font>
      <u/>
      <sz val="11"/>
      <name val="Times New Roman CE"/>
      <charset val="238"/>
    </font>
    <font>
      <sz val="12"/>
      <name val="Arial"/>
      <family val="2"/>
      <charset val="238"/>
    </font>
    <font>
      <b/>
      <i/>
      <sz val="9"/>
      <name val="Times New Roman CE"/>
      <charset val="238"/>
    </font>
    <font>
      <sz val="10"/>
      <name val="Arial CE"/>
      <family val="2"/>
      <charset val="238"/>
    </font>
    <font>
      <b/>
      <i/>
      <sz val="8"/>
      <name val="Times New Roman"/>
      <family val="1"/>
      <charset val="238"/>
    </font>
    <font>
      <b/>
      <sz val="12"/>
      <name val="Arial"/>
      <family val="2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i/>
      <sz val="12"/>
      <name val="Times New Roman CE"/>
      <family val="1"/>
      <charset val="238"/>
    </font>
    <font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8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8"/>
      <name val="Times New Roman CE"/>
      <charset val="238"/>
    </font>
    <font>
      <b/>
      <sz val="10"/>
      <name val="Arial"/>
      <family val="2"/>
      <charset val="238"/>
    </font>
    <font>
      <u/>
      <sz val="12"/>
      <name val="Times New Roman CE"/>
      <charset val="238"/>
    </font>
    <font>
      <u/>
      <sz val="12"/>
      <name val="Times New Roman"/>
      <family val="1"/>
      <charset val="238"/>
    </font>
    <font>
      <b/>
      <i/>
      <sz val="12"/>
      <name val="Times New Roman CE"/>
      <charset val="238"/>
    </font>
    <font>
      <sz val="10"/>
      <color indexed="17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 CE"/>
      <charset val="238"/>
    </font>
    <font>
      <b/>
      <i/>
      <sz val="10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0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"/>
      <family val="2"/>
      <charset val="238"/>
    </font>
    <font>
      <i/>
      <u/>
      <sz val="11"/>
      <name val="Times New Roman CE"/>
      <charset val="238"/>
    </font>
    <font>
      <i/>
      <sz val="14"/>
      <name val="Times New Roman"/>
      <family val="1"/>
      <charset val="238"/>
    </font>
    <font>
      <b/>
      <sz val="7"/>
      <color indexed="18"/>
      <name val="Times New Roman"/>
      <family val="1"/>
      <charset val="238"/>
    </font>
    <font>
      <b/>
      <sz val="10"/>
      <color indexed="18"/>
      <name val="Times New Roman"/>
      <family val="1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Times New Roman CE"/>
      <charset val="238"/>
    </font>
    <font>
      <i/>
      <sz val="9"/>
      <name val="Times New Roman CE"/>
      <charset val="238"/>
    </font>
    <font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2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8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22"/>
      <color rgb="FF000000"/>
      <name val="Times New Roman"/>
      <family val="1"/>
      <charset val="238"/>
    </font>
    <font>
      <b/>
      <sz val="20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sz val="10"/>
      <color rgb="FFFF0000"/>
      <name val="Times New Roman CE"/>
      <charset val="238"/>
    </font>
    <font>
      <i/>
      <sz val="10"/>
      <name val="Times New Roman CE"/>
      <charset val="238"/>
    </font>
    <font>
      <sz val="11"/>
      <color indexed="8"/>
      <name val="Times New Roman"/>
      <family val="1"/>
      <charset val="238"/>
    </font>
    <font>
      <b/>
      <sz val="11"/>
      <name val="Garamond"/>
      <family val="1"/>
      <charset val="238"/>
    </font>
    <font>
      <sz val="11"/>
      <name val="Garamond"/>
      <family val="1"/>
      <charset val="238"/>
    </font>
    <font>
      <b/>
      <sz val="9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41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86" fillId="11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0" fillId="0" borderId="0"/>
    <xf numFmtId="0" fontId="30" fillId="0" borderId="0"/>
    <xf numFmtId="0" fontId="21" fillId="0" borderId="0"/>
    <xf numFmtId="0" fontId="85" fillId="0" borderId="0"/>
    <xf numFmtId="0" fontId="49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2" fillId="10" borderId="0" applyNumberFormat="0" applyBorder="0" applyAlignment="0" applyProtection="0"/>
    <xf numFmtId="0" fontId="13" fillId="0" borderId="0"/>
    <xf numFmtId="0" fontId="1" fillId="0" borderId="0"/>
  </cellStyleXfs>
  <cellXfs count="1949">
    <xf numFmtId="0" fontId="0" fillId="0" borderId="0" xfId="0"/>
    <xf numFmtId="164" fontId="4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left" vertical="center" wrapText="1"/>
    </xf>
    <xf numFmtId="0" fontId="23" fillId="0" borderId="0" xfId="14" applyFont="1"/>
    <xf numFmtId="0" fontId="23" fillId="0" borderId="0" xfId="14" applyFont="1" applyAlignment="1">
      <alignment vertical="center" wrapText="1"/>
    </xf>
    <xf numFmtId="0" fontId="22" fillId="0" borderId="0" xfId="14" applyFont="1" applyAlignment="1">
      <alignment vertical="center" wrapText="1"/>
    </xf>
    <xf numFmtId="0" fontId="24" fillId="0" borderId="0" xfId="14" applyFont="1"/>
    <xf numFmtId="0" fontId="23" fillId="2" borderId="0" xfId="14" applyFont="1" applyFill="1"/>
    <xf numFmtId="0" fontId="22" fillId="0" borderId="0" xfId="14" applyFont="1"/>
    <xf numFmtId="0" fontId="22" fillId="2" borderId="0" xfId="14" applyFont="1" applyFill="1" applyBorder="1" applyAlignment="1">
      <alignment vertical="center" wrapText="1"/>
    </xf>
    <xf numFmtId="3" fontId="19" fillId="2" borderId="0" xfId="14" applyNumberFormat="1" applyFont="1" applyFill="1" applyBorder="1" applyAlignment="1">
      <alignment vertical="center" wrapText="1"/>
    </xf>
    <xf numFmtId="0" fontId="26" fillId="0" borderId="0" xfId="14" applyFont="1" applyAlignment="1">
      <alignment vertical="center" wrapText="1"/>
    </xf>
    <xf numFmtId="0" fontId="23" fillId="0" borderId="0" xfId="14" applyFont="1" applyAlignment="1">
      <alignment wrapText="1"/>
    </xf>
    <xf numFmtId="0" fontId="0" fillId="0" borderId="0" xfId="0" applyBorder="1" applyAlignment="1">
      <alignment horizontal="center"/>
    </xf>
    <xf numFmtId="0" fontId="31" fillId="0" borderId="0" xfId="0" applyFont="1" applyFill="1" applyAlignment="1">
      <alignment vertical="center" wrapText="1"/>
    </xf>
    <xf numFmtId="0" fontId="24" fillId="0" borderId="0" xfId="14" applyFont="1" applyBorder="1" applyAlignment="1">
      <alignment horizontal="center"/>
    </xf>
    <xf numFmtId="0" fontId="25" fillId="0" borderId="2" xfId="0" applyFont="1" applyBorder="1" applyAlignment="1" applyProtection="1">
      <alignment horizontal="left" vertical="center" wrapText="1" indent="1"/>
    </xf>
    <xf numFmtId="0" fontId="29" fillId="0" borderId="2" xfId="12" applyFont="1" applyFill="1" applyBorder="1" applyAlignment="1" applyProtection="1">
      <alignment vertical="center" wrapText="1"/>
    </xf>
    <xf numFmtId="0" fontId="3" fillId="0" borderId="0" xfId="12" applyFont="1" applyFill="1" applyBorder="1" applyAlignment="1" applyProtection="1">
      <alignment horizontal="left" vertical="center" wrapText="1" indent="1"/>
    </xf>
    <xf numFmtId="0" fontId="25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left" vertical="center" wrapText="1" indent="1"/>
    </xf>
    <xf numFmtId="0" fontId="4" fillId="0" borderId="3" xfId="12" applyFont="1" applyFill="1" applyBorder="1" applyAlignment="1" applyProtection="1">
      <alignment horizontal="left" vertical="center" wrapText="1" indent="1"/>
    </xf>
    <xf numFmtId="0" fontId="4" fillId="0" borderId="4" xfId="12" applyFont="1" applyFill="1" applyBorder="1" applyAlignment="1" applyProtection="1">
      <alignment horizontal="left" vertical="center" wrapText="1" inden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2" xfId="12" applyFont="1" applyFill="1" applyBorder="1" applyAlignment="1" applyProtection="1">
      <alignment horizontal="left" vertical="center" wrapText="1" indent="1"/>
    </xf>
    <xf numFmtId="0" fontId="10" fillId="0" borderId="3" xfId="12" applyFont="1" applyFill="1" applyBorder="1" applyAlignment="1" applyProtection="1">
      <alignment horizontal="left" vertical="center" wrapText="1" indent="1"/>
    </xf>
    <xf numFmtId="0" fontId="10" fillId="0" borderId="5" xfId="12" applyFont="1" applyFill="1" applyBorder="1" applyAlignment="1" applyProtection="1">
      <alignment horizontal="left" vertical="center" wrapText="1" indent="1"/>
    </xf>
    <xf numFmtId="0" fontId="24" fillId="0" borderId="1" xfId="0" applyFont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 indent="1"/>
    </xf>
    <xf numFmtId="0" fontId="10" fillId="0" borderId="4" xfId="12" applyFont="1" applyFill="1" applyBorder="1" applyAlignment="1" applyProtection="1">
      <alignment horizontal="left" vertical="center" wrapText="1" indent="1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vertical="center" wrapText="1"/>
    </xf>
    <xf numFmtId="0" fontId="36" fillId="0" borderId="6" xfId="0" applyFont="1" applyBorder="1" applyAlignment="1" applyProtection="1">
      <alignment horizontal="left" wrapText="1" indent="1"/>
    </xf>
    <xf numFmtId="0" fontId="4" fillId="0" borderId="7" xfId="12" applyFont="1" applyFill="1" applyBorder="1" applyAlignment="1" applyProtection="1">
      <alignment horizontal="left" vertical="center" wrapText="1" indent="1"/>
    </xf>
    <xf numFmtId="0" fontId="4" fillId="0" borderId="8" xfId="12" applyFont="1" applyFill="1" applyBorder="1" applyAlignment="1" applyProtection="1">
      <alignment horizontal="left" vertical="center" wrapText="1" indent="1"/>
    </xf>
    <xf numFmtId="0" fontId="10" fillId="0" borderId="9" xfId="12" applyFont="1" applyFill="1" applyBorder="1" applyAlignment="1" applyProtection="1">
      <alignment horizontal="left" vertical="center" wrapText="1" indent="1"/>
    </xf>
    <xf numFmtId="0" fontId="10" fillId="0" borderId="8" xfId="12" applyFont="1" applyFill="1" applyBorder="1" applyAlignment="1" applyProtection="1">
      <alignment horizontal="left" vertical="center" wrapText="1" indent="1"/>
    </xf>
    <xf numFmtId="0" fontId="31" fillId="0" borderId="0" xfId="0" applyFont="1" applyFill="1" applyAlignment="1" applyProtection="1">
      <alignment vertical="center" wrapText="1"/>
    </xf>
    <xf numFmtId="0" fontId="25" fillId="0" borderId="1" xfId="0" applyFont="1" applyBorder="1" applyAlignment="1" applyProtection="1">
      <alignment horizontal="center" wrapText="1"/>
    </xf>
    <xf numFmtId="0" fontId="3" fillId="0" borderId="0" xfId="0" applyFont="1" applyFill="1" applyAlignment="1" applyProtection="1">
      <alignment vertical="center" wrapText="1"/>
    </xf>
    <xf numFmtId="0" fontId="31" fillId="0" borderId="0" xfId="0" applyFont="1" applyFill="1" applyAlignment="1" applyProtection="1">
      <alignment horizontal="left" vertical="center" wrapText="1"/>
    </xf>
    <xf numFmtId="0" fontId="29" fillId="0" borderId="10" xfId="12" applyFont="1" applyFill="1" applyBorder="1" applyAlignment="1" applyProtection="1">
      <alignment horizontal="left" vertical="center" wrapText="1" indent="1"/>
    </xf>
    <xf numFmtId="0" fontId="32" fillId="0" borderId="10" xfId="12" applyFont="1" applyFill="1" applyBorder="1" applyAlignment="1" applyProtection="1">
      <alignment horizontal="left" vertical="center" wrapText="1" indent="1"/>
    </xf>
    <xf numFmtId="0" fontId="23" fillId="0" borderId="0" xfId="14" applyFont="1" applyBorder="1"/>
    <xf numFmtId="3" fontId="31" fillId="0" borderId="5" xfId="0" applyNumberFormat="1" applyFont="1" applyFill="1" applyBorder="1" applyAlignment="1">
      <alignment horizontal="right" wrapText="1"/>
    </xf>
    <xf numFmtId="164" fontId="14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4" fillId="0" borderId="4" xfId="12" applyFont="1" applyFill="1" applyBorder="1" applyAlignment="1" applyProtection="1">
      <alignment horizontal="left" vertical="center" wrapText="1" indent="8"/>
    </xf>
    <xf numFmtId="49" fontId="10" fillId="0" borderId="15" xfId="0" applyNumberFormat="1" applyFont="1" applyFill="1" applyBorder="1" applyAlignment="1" applyProtection="1">
      <alignment horizontal="center" vertical="center" wrapText="1"/>
    </xf>
    <xf numFmtId="49" fontId="10" fillId="0" borderId="16" xfId="0" applyNumberFormat="1" applyFont="1" applyFill="1" applyBorder="1" applyAlignment="1" applyProtection="1">
      <alignment horizontal="center" vertical="center" wrapText="1"/>
    </xf>
    <xf numFmtId="49" fontId="10" fillId="0" borderId="17" xfId="0" applyNumberFormat="1" applyFont="1" applyFill="1" applyBorder="1" applyAlignment="1" applyProtection="1">
      <alignment horizontal="center" vertical="center" wrapText="1"/>
    </xf>
    <xf numFmtId="0" fontId="10" fillId="0" borderId="18" xfId="12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right" vertical="center" wrapText="1" indent="1"/>
    </xf>
    <xf numFmtId="0" fontId="6" fillId="0" borderId="2" xfId="12" applyFont="1" applyFill="1" applyBorder="1" applyAlignment="1" applyProtection="1">
      <alignment horizontal="left" vertical="center" wrapText="1" inden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9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 wrapText="1"/>
    </xf>
    <xf numFmtId="0" fontId="16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0" fontId="29" fillId="0" borderId="1" xfId="12" applyFont="1" applyFill="1" applyBorder="1" applyAlignment="1" applyProtection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49" fontId="3" fillId="0" borderId="15" xfId="12" applyNumberFormat="1" applyFont="1" applyFill="1" applyBorder="1" applyAlignment="1" applyProtection="1">
      <alignment horizontal="center" vertical="center" wrapText="1"/>
    </xf>
    <xf numFmtId="49" fontId="3" fillId="0" borderId="14" xfId="12" applyNumberFormat="1" applyFont="1" applyFill="1" applyBorder="1" applyAlignment="1" applyProtection="1">
      <alignment horizontal="center" vertical="center" wrapText="1"/>
    </xf>
    <xf numFmtId="49" fontId="3" fillId="0" borderId="16" xfId="12" applyNumberFormat="1" applyFont="1" applyFill="1" applyBorder="1" applyAlignment="1" applyProtection="1">
      <alignment horizontal="center" vertical="center" wrapText="1"/>
    </xf>
    <xf numFmtId="0" fontId="27" fillId="0" borderId="15" xfId="0" applyFont="1" applyBorder="1" applyAlignment="1" applyProtection="1">
      <alignment horizontal="center" wrapText="1"/>
    </xf>
    <xf numFmtId="0" fontId="27" fillId="0" borderId="14" xfId="0" applyFont="1" applyBorder="1" applyAlignment="1" applyProtection="1">
      <alignment horizontal="center" wrapText="1"/>
    </xf>
    <xf numFmtId="0" fontId="27" fillId="0" borderId="16" xfId="0" applyFont="1" applyBorder="1" applyAlignment="1" applyProtection="1">
      <alignment horizontal="center" wrapText="1"/>
    </xf>
    <xf numFmtId="49" fontId="3" fillId="0" borderId="13" xfId="12" applyNumberFormat="1" applyFont="1" applyFill="1" applyBorder="1" applyAlignment="1" applyProtection="1">
      <alignment horizontal="center" vertical="center" wrapText="1"/>
    </xf>
    <xf numFmtId="49" fontId="3" fillId="0" borderId="17" xfId="12" applyNumberFormat="1" applyFont="1" applyFill="1" applyBorder="1" applyAlignment="1" applyProtection="1">
      <alignment horizontal="center" vertical="center" wrapText="1"/>
    </xf>
    <xf numFmtId="16" fontId="31" fillId="0" borderId="0" xfId="0" applyNumberFormat="1" applyFont="1" applyFill="1" applyAlignment="1">
      <alignment vertical="center" wrapText="1"/>
    </xf>
    <xf numFmtId="0" fontId="31" fillId="0" borderId="0" xfId="0" applyFont="1" applyFill="1" applyAlignment="1" applyProtection="1">
      <alignment horizontal="right" vertical="center" wrapText="1" indent="1"/>
    </xf>
    <xf numFmtId="0" fontId="29" fillId="0" borderId="1" xfId="0" applyFont="1" applyFill="1" applyBorder="1" applyAlignment="1" applyProtection="1">
      <alignment horizontal="left" vertical="center"/>
    </xf>
    <xf numFmtId="0" fontId="44" fillId="0" borderId="0" xfId="0" applyFont="1" applyFill="1" applyAlignment="1" applyProtection="1">
      <alignment horizontal="right"/>
    </xf>
    <xf numFmtId="49" fontId="3" fillId="0" borderId="21" xfId="12" applyNumberFormat="1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21" fillId="0" borderId="0" xfId="8"/>
    <xf numFmtId="3" fontId="24" fillId="0" borderId="19" xfId="14" applyNumberFormat="1" applyFont="1" applyFill="1" applyBorder="1" applyAlignment="1">
      <alignment vertical="center" shrinkToFit="1"/>
    </xf>
    <xf numFmtId="0" fontId="21" fillId="0" borderId="0" xfId="8" applyBorder="1"/>
    <xf numFmtId="0" fontId="22" fillId="0" borderId="0" xfId="14" applyFont="1" applyBorder="1" applyAlignment="1">
      <alignment horizontal="center" vertical="center" wrapText="1"/>
    </xf>
    <xf numFmtId="3" fontId="28" fillId="0" borderId="22" xfId="14" applyNumberFormat="1" applyFont="1" applyFill="1" applyBorder="1" applyAlignment="1">
      <alignment vertical="center" shrinkToFit="1"/>
    </xf>
    <xf numFmtId="0" fontId="47" fillId="0" borderId="0" xfId="8" applyFont="1"/>
    <xf numFmtId="0" fontId="6" fillId="0" borderId="23" xfId="0" applyFont="1" applyFill="1" applyBorder="1" applyAlignment="1" applyProtection="1">
      <alignment horizontal="center" vertical="center" wrapText="1"/>
    </xf>
    <xf numFmtId="0" fontId="31" fillId="0" borderId="0" xfId="12" applyFont="1" applyFill="1" applyProtection="1"/>
    <xf numFmtId="0" fontId="31" fillId="0" borderId="0" xfId="12" applyFont="1" applyFill="1" applyAlignment="1" applyProtection="1">
      <alignment horizontal="right" vertical="center" indent="1"/>
    </xf>
    <xf numFmtId="0" fontId="43" fillId="0" borderId="0" xfId="0" applyFont="1" applyFill="1" applyBorder="1" applyAlignment="1" applyProtection="1">
      <alignment horizontal="right" vertical="center"/>
    </xf>
    <xf numFmtId="0" fontId="15" fillId="0" borderId="0" xfId="12" applyFont="1" applyFill="1" applyBorder="1" applyAlignment="1" applyProtection="1">
      <alignment horizontal="left" vertical="center" wrapText="1" indent="1"/>
    </xf>
    <xf numFmtId="0" fontId="15" fillId="0" borderId="0" xfId="12" applyFont="1" applyFill="1" applyBorder="1" applyAlignment="1" applyProtection="1">
      <alignment vertical="center" wrapText="1"/>
    </xf>
    <xf numFmtId="164" fontId="15" fillId="0" borderId="0" xfId="12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right" vertical="center" wrapText="1" indent="1"/>
    </xf>
    <xf numFmtId="0" fontId="27" fillId="0" borderId="24" xfId="0" applyFont="1" applyBorder="1" applyAlignment="1" applyProtection="1">
      <alignment horizontal="left" wrapText="1" indent="1"/>
    </xf>
    <xf numFmtId="0" fontId="27" fillId="0" borderId="25" xfId="0" applyFont="1" applyBorder="1" applyAlignment="1" applyProtection="1">
      <alignment horizontal="left" wrapText="1" indent="1"/>
    </xf>
    <xf numFmtId="0" fontId="27" fillId="0" borderId="26" xfId="0" applyFont="1" applyBorder="1" applyAlignment="1" applyProtection="1">
      <alignment horizontal="left" wrapText="1" indent="1"/>
    </xf>
    <xf numFmtId="0" fontId="25" fillId="0" borderId="10" xfId="0" applyFont="1" applyBorder="1" applyAlignment="1" applyProtection="1">
      <alignment horizontal="left" vertical="center" wrapText="1" indent="1"/>
    </xf>
    <xf numFmtId="0" fontId="4" fillId="0" borderId="25" xfId="12" applyFont="1" applyFill="1" applyBorder="1" applyAlignment="1" applyProtection="1">
      <alignment horizontal="left" vertical="center" wrapText="1" indent="8"/>
    </xf>
    <xf numFmtId="0" fontId="4" fillId="0" borderId="26" xfId="12" applyFont="1" applyFill="1" applyBorder="1" applyAlignment="1" applyProtection="1">
      <alignment horizontal="left" vertical="center" wrapText="1" indent="8"/>
    </xf>
    <xf numFmtId="0" fontId="41" fillId="0" borderId="25" xfId="12" applyFont="1" applyFill="1" applyBorder="1" applyAlignment="1" applyProtection="1">
      <alignment horizontal="left" vertical="center" wrapText="1" indent="8"/>
    </xf>
    <xf numFmtId="49" fontId="4" fillId="0" borderId="25" xfId="12" applyNumberFormat="1" applyFont="1" applyFill="1" applyBorder="1" applyAlignment="1" applyProtection="1">
      <alignment horizontal="left" vertical="center" wrapText="1" indent="2"/>
    </xf>
    <xf numFmtId="0" fontId="27" fillId="0" borderId="26" xfId="0" applyFont="1" applyBorder="1" applyAlignment="1" applyProtection="1">
      <alignment horizontal="left" vertical="center" wrapText="1" indent="1"/>
    </xf>
    <xf numFmtId="0" fontId="27" fillId="0" borderId="26" xfId="0" applyFont="1" applyBorder="1" applyAlignment="1" applyProtection="1">
      <alignment wrapText="1"/>
    </xf>
    <xf numFmtId="0" fontId="38" fillId="0" borderId="24" xfId="0" applyFont="1" applyBorder="1" applyAlignment="1" applyProtection="1">
      <alignment horizontal="left" wrapText="1" indent="1"/>
    </xf>
    <xf numFmtId="0" fontId="25" fillId="0" borderId="10" xfId="0" applyFont="1" applyBorder="1" applyAlignment="1" applyProtection="1">
      <alignment wrapText="1"/>
    </xf>
    <xf numFmtId="0" fontId="29" fillId="0" borderId="10" xfId="12" applyFont="1" applyFill="1" applyBorder="1" applyAlignment="1" applyProtection="1">
      <alignment vertical="center" wrapText="1"/>
    </xf>
    <xf numFmtId="0" fontId="3" fillId="0" borderId="28" xfId="12" applyFont="1" applyFill="1" applyBorder="1" applyAlignment="1" applyProtection="1">
      <alignment horizontal="left" vertical="center" wrapText="1" indent="1"/>
    </xf>
    <xf numFmtId="0" fontId="3" fillId="0" borderId="25" xfId="12" applyFont="1" applyFill="1" applyBorder="1" applyAlignment="1" applyProtection="1">
      <alignment horizontal="left" vertical="center" wrapText="1" indent="1"/>
    </xf>
    <xf numFmtId="0" fontId="3" fillId="0" borderId="29" xfId="12" applyFont="1" applyFill="1" applyBorder="1" applyAlignment="1" applyProtection="1">
      <alignment horizontal="left" vertical="center" wrapText="1" indent="1"/>
    </xf>
    <xf numFmtId="0" fontId="3" fillId="0" borderId="25" xfId="12" applyFont="1" applyFill="1" applyBorder="1" applyAlignment="1" applyProtection="1">
      <alignment horizontal="left" vertical="center" wrapText="1" indent="6"/>
    </xf>
    <xf numFmtId="0" fontId="3" fillId="0" borderId="25" xfId="12" applyFont="1" applyFill="1" applyBorder="1" applyAlignment="1" applyProtection="1">
      <alignment horizontal="left" vertical="center" wrapText="1" indent="5"/>
    </xf>
    <xf numFmtId="0" fontId="3" fillId="0" borderId="25" xfId="12" applyFont="1" applyFill="1" applyBorder="1" applyAlignment="1" applyProtection="1">
      <alignment horizontal="left" indent="5"/>
    </xf>
    <xf numFmtId="0" fontId="3" fillId="0" borderId="26" xfId="12" applyFont="1" applyFill="1" applyBorder="1" applyAlignment="1" applyProtection="1">
      <alignment horizontal="left" vertical="center" wrapText="1" indent="5"/>
    </xf>
    <xf numFmtId="0" fontId="3" fillId="0" borderId="26" xfId="12" applyFont="1" applyFill="1" applyBorder="1" applyAlignment="1" applyProtection="1">
      <alignment horizontal="left" vertical="center" wrapText="1" indent="1"/>
    </xf>
    <xf numFmtId="0" fontId="27" fillId="0" borderId="25" xfId="0" applyFont="1" applyBorder="1" applyAlignment="1" applyProtection="1">
      <alignment horizontal="left" vertical="center" wrapText="1" indent="1"/>
    </xf>
    <xf numFmtId="0" fontId="3" fillId="0" borderId="24" xfId="12" applyFont="1" applyFill="1" applyBorder="1" applyAlignment="1" applyProtection="1">
      <alignment horizontal="left" vertical="center" wrapText="1" indent="1"/>
    </xf>
    <xf numFmtId="49" fontId="4" fillId="0" borderId="24" xfId="12" applyNumberFormat="1" applyFont="1" applyFill="1" applyBorder="1" applyAlignment="1" applyProtection="1">
      <alignment horizontal="left" vertical="center" wrapText="1" indent="2"/>
    </xf>
    <xf numFmtId="49" fontId="41" fillId="0" borderId="25" xfId="12" applyNumberFormat="1" applyFont="1" applyFill="1" applyBorder="1" applyAlignment="1" applyProtection="1">
      <alignment horizontal="left" vertical="center" wrapText="1" indent="3"/>
    </xf>
    <xf numFmtId="0" fontId="3" fillId="0" borderId="30" xfId="12" applyFont="1" applyFill="1" applyBorder="1" applyAlignment="1" applyProtection="1">
      <alignment horizontal="left" vertical="center" wrapText="1" indent="1"/>
    </xf>
    <xf numFmtId="0" fontId="27" fillId="0" borderId="14" xfId="14" applyFont="1" applyBorder="1" applyAlignment="1">
      <alignment horizontal="center" vertical="center" wrapText="1"/>
    </xf>
    <xf numFmtId="0" fontId="27" fillId="0" borderId="15" xfId="14" applyFont="1" applyBorder="1" applyAlignment="1">
      <alignment horizontal="center" vertical="center" wrapText="1"/>
    </xf>
    <xf numFmtId="3" fontId="32" fillId="0" borderId="5" xfId="0" applyNumberFormat="1" applyFont="1" applyFill="1" applyBorder="1" applyAlignment="1">
      <alignment horizontal="right" wrapText="1"/>
    </xf>
    <xf numFmtId="0" fontId="28" fillId="0" borderId="0" xfId="0" applyFont="1" applyAlignment="1" applyProtection="1">
      <alignment horizontal="right" vertical="top"/>
      <protection locked="0"/>
    </xf>
    <xf numFmtId="0" fontId="10" fillId="0" borderId="0" xfId="0" applyFont="1" applyFill="1" applyAlignment="1" applyProtection="1">
      <alignment horizontal="right" vertical="center" wrapText="1" indent="1"/>
    </xf>
    <xf numFmtId="0" fontId="37" fillId="0" borderId="31" xfId="0" applyFont="1" applyFill="1" applyBorder="1" applyAlignment="1" applyProtection="1">
      <alignment horizontal="center" vertical="center" wrapText="1"/>
    </xf>
    <xf numFmtId="0" fontId="10" fillId="0" borderId="32" xfId="12" applyFont="1" applyFill="1" applyBorder="1" applyAlignment="1" applyProtection="1">
      <alignment horizontal="left" vertical="center" wrapText="1" indent="1"/>
    </xf>
    <xf numFmtId="0" fontId="29" fillId="0" borderId="2" xfId="0" applyFont="1" applyFill="1" applyBorder="1" applyAlignment="1" applyProtection="1">
      <alignment horizontal="center" vertical="center" wrapText="1"/>
    </xf>
    <xf numFmtId="0" fontId="10" fillId="0" borderId="0" xfId="12" applyFont="1" applyFill="1" applyProtection="1"/>
    <xf numFmtId="0" fontId="10" fillId="0" borderId="0" xfId="12" applyFont="1" applyFill="1" applyAlignment="1" applyProtection="1">
      <alignment horizontal="right" vertical="center" indent="1"/>
    </xf>
    <xf numFmtId="49" fontId="3" fillId="0" borderId="1" xfId="12" applyNumberFormat="1" applyFont="1" applyFill="1" applyBorder="1" applyAlignment="1" applyProtection="1">
      <alignment horizontal="center" vertical="center" wrapText="1"/>
    </xf>
    <xf numFmtId="0" fontId="3" fillId="0" borderId="2" xfId="12" applyFont="1" applyFill="1" applyBorder="1" applyAlignment="1" applyProtection="1">
      <alignment horizontal="left" vertical="center" wrapText="1" indent="1"/>
    </xf>
    <xf numFmtId="49" fontId="38" fillId="0" borderId="33" xfId="0" applyNumberFormat="1" applyFont="1" applyBorder="1" applyAlignment="1" applyProtection="1">
      <alignment horizontal="center" vertical="center" wrapText="1"/>
    </xf>
    <xf numFmtId="0" fontId="38" fillId="0" borderId="34" xfId="0" applyFont="1" applyBorder="1" applyAlignment="1" applyProtection="1">
      <alignment horizontal="left" vertical="center" wrapText="1" indent="1"/>
    </xf>
    <xf numFmtId="164" fontId="6" fillId="0" borderId="23" xfId="0" applyNumberFormat="1" applyFont="1" applyFill="1" applyBorder="1" applyAlignment="1" applyProtection="1">
      <alignment horizontal="center" vertical="center" wrapText="1"/>
    </xf>
    <xf numFmtId="0" fontId="24" fillId="0" borderId="35" xfId="14" applyFont="1" applyBorder="1" applyAlignment="1">
      <alignment horizontal="center" vertical="center" wrapText="1"/>
    </xf>
    <xf numFmtId="0" fontId="27" fillId="0" borderId="28" xfId="0" applyFont="1" applyBorder="1" applyAlignment="1" applyProtection="1">
      <alignment horizontal="left" wrapText="1" indent="1"/>
    </xf>
    <xf numFmtId="49" fontId="3" fillId="0" borderId="33" xfId="12" applyNumberFormat="1" applyFont="1" applyFill="1" applyBorder="1" applyAlignment="1" applyProtection="1">
      <alignment horizontal="center" vertical="center" wrapText="1"/>
    </xf>
    <xf numFmtId="0" fontId="4" fillId="0" borderId="36" xfId="12" applyFont="1" applyFill="1" applyBorder="1" applyAlignment="1" applyProtection="1">
      <alignment horizontal="left" vertical="center" wrapText="1" indent="8"/>
    </xf>
    <xf numFmtId="0" fontId="27" fillId="0" borderId="36" xfId="0" applyFont="1" applyBorder="1" applyAlignment="1" applyProtection="1">
      <alignment horizontal="left" wrapText="1" indent="1"/>
    </xf>
    <xf numFmtId="0" fontId="10" fillId="0" borderId="7" xfId="12" applyFont="1" applyFill="1" applyBorder="1" applyAlignment="1" applyProtection="1">
      <alignment horizontal="left" vertical="center" wrapText="1" indent="1"/>
    </xf>
    <xf numFmtId="49" fontId="10" fillId="0" borderId="33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37" fillId="0" borderId="37" xfId="0" applyFont="1" applyFill="1" applyBorder="1" applyAlignment="1" applyProtection="1">
      <alignment horizontal="center" vertical="center" wrapText="1"/>
    </xf>
    <xf numFmtId="0" fontId="4" fillId="0" borderId="5" xfId="12" applyFont="1" applyFill="1" applyBorder="1" applyAlignment="1" applyProtection="1">
      <alignment horizontal="left" vertical="center" wrapText="1" indent="1"/>
    </xf>
    <xf numFmtId="0" fontId="4" fillId="0" borderId="38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4" fillId="0" borderId="25" xfId="12" applyFont="1" applyFill="1" applyBorder="1" applyAlignment="1" applyProtection="1">
      <alignment horizontal="left" vertical="center" wrapText="1" indent="1"/>
    </xf>
    <xf numFmtId="0" fontId="4" fillId="0" borderId="28" xfId="12" applyFont="1" applyFill="1" applyBorder="1" applyAlignment="1" applyProtection="1">
      <alignment horizontal="left" vertical="center" wrapText="1" inden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6" fillId="0" borderId="2" xfId="0" applyFont="1" applyBorder="1" applyAlignment="1" applyProtection="1">
      <alignment horizontal="left" wrapText="1" indent="1"/>
    </xf>
    <xf numFmtId="0" fontId="4" fillId="0" borderId="0" xfId="0" applyFont="1" applyFill="1" applyBorder="1" applyAlignment="1" applyProtection="1">
      <alignment horizontal="right" vertical="center" wrapText="1" indent="1"/>
    </xf>
    <xf numFmtId="0" fontId="6" fillId="0" borderId="20" xfId="0" applyFont="1" applyFill="1" applyBorder="1" applyAlignment="1" applyProtection="1">
      <alignment horizontal="left" vertical="center"/>
    </xf>
    <xf numFmtId="0" fontId="6" fillId="0" borderId="18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9" xfId="12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horizontal="right" wrapText="1"/>
    </xf>
    <xf numFmtId="164" fontId="17" fillId="0" borderId="19" xfId="0" applyNumberFormat="1" applyFont="1" applyFill="1" applyBorder="1" applyAlignment="1" applyProtection="1">
      <alignment horizontal="right" wrapText="1"/>
    </xf>
    <xf numFmtId="0" fontId="37" fillId="0" borderId="11" xfId="0" applyFont="1" applyFill="1" applyBorder="1" applyAlignment="1" applyProtection="1">
      <alignment horizontal="center" vertical="center" wrapText="1"/>
    </xf>
    <xf numFmtId="0" fontId="4" fillId="0" borderId="34" xfId="12" applyFont="1" applyFill="1" applyBorder="1" applyAlignment="1" applyProtection="1">
      <alignment horizontal="left" vertical="center" wrapText="1" indent="8"/>
    </xf>
    <xf numFmtId="49" fontId="10" fillId="0" borderId="20" xfId="0" applyNumberFormat="1" applyFont="1" applyFill="1" applyBorder="1" applyAlignment="1" applyProtection="1">
      <alignment horizontal="center" vertical="center" wrapText="1"/>
    </xf>
    <xf numFmtId="49" fontId="41" fillId="0" borderId="16" xfId="0" applyNumberFormat="1" applyFont="1" applyFill="1" applyBorder="1" applyAlignment="1" applyProtection="1">
      <alignment horizontal="center" vertical="center" wrapText="1"/>
    </xf>
    <xf numFmtId="0" fontId="41" fillId="0" borderId="8" xfId="12" applyFont="1" applyFill="1" applyBorder="1" applyAlignment="1" applyProtection="1">
      <alignment horizontal="left" vertical="center" wrapText="1" indent="1"/>
    </xf>
    <xf numFmtId="49" fontId="41" fillId="0" borderId="14" xfId="0" applyNumberFormat="1" applyFont="1" applyFill="1" applyBorder="1" applyAlignment="1" applyProtection="1">
      <alignment horizontal="center" vertical="center" wrapText="1"/>
    </xf>
    <xf numFmtId="0" fontId="41" fillId="0" borderId="4" xfId="12" applyFont="1" applyFill="1" applyBorder="1" applyAlignment="1" applyProtection="1">
      <alignment horizontal="left" vertical="center" wrapText="1" indent="1"/>
    </xf>
    <xf numFmtId="49" fontId="4" fillId="0" borderId="39" xfId="0" applyNumberFormat="1" applyFont="1" applyFill="1" applyBorder="1" applyAlignment="1" applyProtection="1">
      <alignment horizontal="center" vertical="center" wrapText="1"/>
    </xf>
    <xf numFmtId="0" fontId="6" fillId="0" borderId="11" xfId="12" applyFont="1" applyFill="1" applyBorder="1" applyAlignment="1" applyProtection="1">
      <alignment horizontal="left" vertical="center" wrapText="1" indent="1"/>
    </xf>
    <xf numFmtId="0" fontId="4" fillId="0" borderId="21" xfId="12" applyFont="1" applyFill="1" applyBorder="1" applyAlignment="1" applyProtection="1">
      <alignment horizontal="left" vertical="center" wrapText="1" indent="1"/>
    </xf>
    <xf numFmtId="0" fontId="4" fillId="0" borderId="39" xfId="12" applyFont="1" applyFill="1" applyBorder="1" applyAlignment="1" applyProtection="1">
      <alignment horizontal="left" vertical="center" wrapText="1" indent="1"/>
    </xf>
    <xf numFmtId="0" fontId="27" fillId="0" borderId="25" xfId="0" quotePrefix="1" applyFont="1" applyBorder="1" applyAlignment="1" applyProtection="1">
      <alignment horizontal="left" vertical="center" wrapText="1" indent="2"/>
    </xf>
    <xf numFmtId="49" fontId="4" fillId="0" borderId="26" xfId="12" applyNumberFormat="1" applyFont="1" applyFill="1" applyBorder="1" applyAlignment="1" applyProtection="1">
      <alignment horizontal="left" vertical="center" wrapText="1" indent="2"/>
    </xf>
    <xf numFmtId="0" fontId="15" fillId="0" borderId="11" xfId="0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wrapText="1"/>
    </xf>
    <xf numFmtId="0" fontId="25" fillId="0" borderId="0" xfId="0" applyFont="1" applyBorder="1" applyAlignment="1" applyProtection="1">
      <alignment wrapText="1"/>
    </xf>
    <xf numFmtId="164" fontId="32" fillId="0" borderId="0" xfId="12" applyNumberFormat="1" applyFont="1" applyFill="1" applyBorder="1" applyAlignment="1" applyProtection="1">
      <alignment vertical="center" wrapText="1"/>
    </xf>
    <xf numFmtId="0" fontId="35" fillId="0" borderId="37" xfId="0" applyFont="1" applyFill="1" applyBorder="1" applyAlignment="1" applyProtection="1">
      <alignment horizontal="center" vertical="center" wrapText="1"/>
    </xf>
    <xf numFmtId="49" fontId="41" fillId="0" borderId="26" xfId="12" applyNumberFormat="1" applyFont="1" applyFill="1" applyBorder="1" applyAlignment="1" applyProtection="1">
      <alignment horizontal="left" vertical="center" wrapText="1" indent="3"/>
    </xf>
    <xf numFmtId="0" fontId="15" fillId="0" borderId="40" xfId="0" applyFont="1" applyFill="1" applyBorder="1" applyAlignment="1" applyProtection="1">
      <alignment horizontal="center" vertical="center" wrapText="1"/>
    </xf>
    <xf numFmtId="164" fontId="32" fillId="0" borderId="0" xfId="12" applyNumberFormat="1" applyFont="1" applyFill="1" applyBorder="1" applyAlignment="1" applyProtection="1">
      <alignment horizontal="right" vertical="center" wrapText="1" indent="1"/>
    </xf>
    <xf numFmtId="0" fontId="15" fillId="0" borderId="41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wrapText="1"/>
      <protection locked="0"/>
    </xf>
    <xf numFmtId="164" fontId="17" fillId="0" borderId="19" xfId="0" applyNumberFormat="1" applyFont="1" applyFill="1" applyBorder="1" applyAlignment="1" applyProtection="1">
      <alignment wrapText="1"/>
    </xf>
    <xf numFmtId="164" fontId="17" fillId="0" borderId="2" xfId="0" applyNumberFormat="1" applyFont="1" applyFill="1" applyBorder="1" applyAlignment="1" applyProtection="1">
      <alignment wrapText="1"/>
    </xf>
    <xf numFmtId="0" fontId="6" fillId="0" borderId="42" xfId="0" applyFont="1" applyFill="1" applyBorder="1" applyAlignment="1" applyProtection="1">
      <alignment horizontal="center" vertical="center" wrapText="1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49" fontId="4" fillId="0" borderId="33" xfId="0" applyNumberFormat="1" applyFont="1" applyFill="1" applyBorder="1" applyAlignment="1" applyProtection="1">
      <alignment horizontal="center" vertical="center" wrapText="1"/>
    </xf>
    <xf numFmtId="0" fontId="51" fillId="0" borderId="0" xfId="8" applyFont="1" applyBorder="1" applyAlignment="1">
      <alignment horizontal="center" vertical="center"/>
    </xf>
    <xf numFmtId="0" fontId="28" fillId="0" borderId="14" xfId="14" applyFont="1" applyBorder="1" applyAlignment="1">
      <alignment horizontal="center" vertical="center" wrapText="1"/>
    </xf>
    <xf numFmtId="0" fontId="28" fillId="0" borderId="4" xfId="14" applyFont="1" applyFill="1" applyBorder="1" applyAlignment="1">
      <alignment vertical="center" wrapText="1"/>
    </xf>
    <xf numFmtId="0" fontId="28" fillId="0" borderId="4" xfId="8" applyFont="1" applyFill="1" applyBorder="1" applyAlignment="1">
      <alignment horizontal="left"/>
    </xf>
    <xf numFmtId="0" fontId="28" fillId="2" borderId="15" xfId="14" applyFont="1" applyFill="1" applyBorder="1" applyAlignment="1">
      <alignment horizontal="center" vertical="center" wrapText="1"/>
    </xf>
    <xf numFmtId="0" fontId="28" fillId="2" borderId="3" xfId="14" applyFont="1" applyFill="1" applyBorder="1" applyAlignment="1">
      <alignment horizontal="left" vertical="center" wrapText="1"/>
    </xf>
    <xf numFmtId="3" fontId="28" fillId="0" borderId="43" xfId="14" applyNumberFormat="1" applyFont="1" applyFill="1" applyBorder="1" applyAlignment="1">
      <alignment vertical="center" shrinkToFit="1"/>
    </xf>
    <xf numFmtId="0" fontId="24" fillId="2" borderId="1" xfId="14" applyFont="1" applyFill="1" applyBorder="1" applyAlignment="1">
      <alignment horizontal="center" vertical="center" wrapText="1"/>
    </xf>
    <xf numFmtId="0" fontId="24" fillId="2" borderId="2" xfId="14" applyFont="1" applyFill="1" applyBorder="1" applyAlignment="1">
      <alignment horizontal="center" vertical="center" wrapText="1"/>
    </xf>
    <xf numFmtId="0" fontId="28" fillId="0" borderId="15" xfId="14" applyFont="1" applyBorder="1" applyAlignment="1">
      <alignment horizontal="center" vertical="center" wrapText="1"/>
    </xf>
    <xf numFmtId="0" fontId="28" fillId="0" borderId="3" xfId="14" applyFont="1" applyFill="1" applyBorder="1" applyAlignment="1">
      <alignment vertical="center" wrapText="1"/>
    </xf>
    <xf numFmtId="0" fontId="52" fillId="2" borderId="1" xfId="14" applyFont="1" applyFill="1" applyBorder="1" applyAlignment="1">
      <alignment horizontal="center" vertical="center" wrapText="1"/>
    </xf>
    <xf numFmtId="0" fontId="52" fillId="0" borderId="0" xfId="14" applyFont="1" applyAlignment="1">
      <alignment horizontal="center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17" fillId="0" borderId="1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center" vertical="center" wrapText="1"/>
    </xf>
    <xf numFmtId="164" fontId="53" fillId="0" borderId="0" xfId="0" applyNumberFormat="1" applyFont="1" applyFill="1" applyAlignment="1" applyProtection="1">
      <alignment horizontal="center" vertical="center" wrapText="1"/>
    </xf>
    <xf numFmtId="164" fontId="10" fillId="0" borderId="13" xfId="0" applyNumberFormat="1" applyFont="1" applyFill="1" applyBorder="1" applyAlignment="1" applyProtection="1">
      <alignment horizontal="left" wrapText="1"/>
    </xf>
    <xf numFmtId="164" fontId="10" fillId="0" borderId="7" xfId="0" applyNumberFormat="1" applyFont="1" applyFill="1" applyBorder="1" applyAlignment="1" applyProtection="1">
      <alignment wrapText="1"/>
      <protection locked="0"/>
    </xf>
    <xf numFmtId="164" fontId="31" fillId="0" borderId="0" xfId="0" applyNumberFormat="1" applyFont="1" applyFill="1" applyAlignment="1" applyProtection="1">
      <alignment vertical="center" wrapText="1"/>
    </xf>
    <xf numFmtId="164" fontId="10" fillId="0" borderId="14" xfId="0" applyNumberFormat="1" applyFont="1" applyFill="1" applyBorder="1" applyAlignment="1" applyProtection="1">
      <alignment horizontal="left" wrapText="1"/>
    </xf>
    <xf numFmtId="164" fontId="17" fillId="0" borderId="1" xfId="0" applyNumberFormat="1" applyFont="1" applyFill="1" applyBorder="1" applyAlignment="1" applyProtection="1">
      <alignment horizontal="left" wrapText="1"/>
    </xf>
    <xf numFmtId="164" fontId="10" fillId="0" borderId="15" xfId="0" applyNumberFormat="1" applyFont="1" applyFill="1" applyBorder="1" applyAlignment="1" applyProtection="1">
      <alignment horizontal="left" wrapText="1"/>
    </xf>
    <xf numFmtId="164" fontId="41" fillId="0" borderId="4" xfId="0" applyNumberFormat="1" applyFont="1" applyFill="1" applyBorder="1" applyAlignment="1" applyProtection="1">
      <alignment wrapText="1"/>
    </xf>
    <xf numFmtId="164" fontId="10" fillId="0" borderId="8" xfId="0" applyNumberFormat="1" applyFont="1" applyFill="1" applyBorder="1" applyAlignment="1" applyProtection="1">
      <alignment wrapText="1"/>
      <protection locked="0"/>
    </xf>
    <xf numFmtId="164" fontId="0" fillId="0" borderId="0" xfId="0" applyNumberFormat="1" applyFill="1" applyAlignment="1" applyProtection="1">
      <alignment horizontal="center" wrapText="1"/>
    </xf>
    <xf numFmtId="164" fontId="53" fillId="0" borderId="19" xfId="0" applyNumberFormat="1" applyFont="1" applyFill="1" applyBorder="1" applyAlignment="1" applyProtection="1">
      <alignment horizontal="center" vertical="center" wrapText="1"/>
    </xf>
    <xf numFmtId="49" fontId="4" fillId="0" borderId="28" xfId="12" applyNumberFormat="1" applyFont="1" applyFill="1" applyBorder="1" applyAlignment="1" applyProtection="1">
      <alignment horizontal="left" vertical="center" wrapText="1" indent="2"/>
    </xf>
    <xf numFmtId="49" fontId="3" fillId="0" borderId="20" xfId="12" applyNumberFormat="1" applyFont="1" applyFill="1" applyBorder="1" applyAlignment="1" applyProtection="1">
      <alignment horizontal="center" vertical="center" wrapText="1"/>
    </xf>
    <xf numFmtId="49" fontId="41" fillId="0" borderId="36" xfId="12" applyNumberFormat="1" applyFont="1" applyFill="1" applyBorder="1" applyAlignment="1" applyProtection="1">
      <alignment horizontal="left" vertical="center" wrapText="1" indent="3"/>
    </xf>
    <xf numFmtId="164" fontId="17" fillId="0" borderId="11" xfId="0" applyNumberFormat="1" applyFont="1" applyFill="1" applyBorder="1" applyAlignment="1" applyProtection="1">
      <alignment horizontal="left" wrapText="1"/>
    </xf>
    <xf numFmtId="0" fontId="15" fillId="0" borderId="42" xfId="0" applyFont="1" applyFill="1" applyBorder="1" applyAlignment="1" applyProtection="1">
      <alignment horizontal="center" vertical="center" wrapText="1"/>
    </xf>
    <xf numFmtId="3" fontId="29" fillId="0" borderId="19" xfId="12" applyNumberFormat="1" applyFont="1" applyFill="1" applyBorder="1" applyAlignment="1" applyProtection="1">
      <alignment horizontal="right" wrapText="1"/>
    </xf>
    <xf numFmtId="49" fontId="41" fillId="0" borderId="4" xfId="12" applyNumberFormat="1" applyFont="1" applyFill="1" applyBorder="1" applyAlignment="1" applyProtection="1">
      <alignment horizontal="left" vertical="center" wrapText="1" indent="2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3" fontId="31" fillId="0" borderId="4" xfId="0" applyNumberFormat="1" applyFont="1" applyFill="1" applyBorder="1" applyAlignment="1">
      <alignment horizontal="right" wrapText="1"/>
    </xf>
    <xf numFmtId="3" fontId="31" fillId="0" borderId="34" xfId="0" applyNumberFormat="1" applyFont="1" applyFill="1" applyBorder="1" applyAlignment="1">
      <alignment horizontal="right" wrapText="1"/>
    </xf>
    <xf numFmtId="164" fontId="10" fillId="0" borderId="44" xfId="0" applyNumberFormat="1" applyFont="1" applyFill="1" applyBorder="1" applyAlignment="1" applyProtection="1">
      <alignment horizontal="center" vertical="center" wrapText="1"/>
    </xf>
    <xf numFmtId="164" fontId="10" fillId="0" borderId="45" xfId="0" applyNumberFormat="1" applyFont="1" applyFill="1" applyBorder="1" applyAlignment="1" applyProtection="1">
      <alignment horizontal="center" vertical="center" wrapText="1"/>
    </xf>
    <xf numFmtId="164" fontId="32" fillId="0" borderId="2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Border="1" applyAlignment="1" applyProtection="1">
      <alignment vertical="center" wrapText="1"/>
    </xf>
    <xf numFmtId="0" fontId="27" fillId="0" borderId="25" xfId="14" applyFont="1" applyFill="1" applyBorder="1" applyAlignment="1">
      <alignment vertical="center" wrapText="1"/>
    </xf>
    <xf numFmtId="0" fontId="52" fillId="2" borderId="10" xfId="14" applyFont="1" applyFill="1" applyBorder="1" applyAlignment="1">
      <alignment horizontal="center" vertical="center" wrapText="1"/>
    </xf>
    <xf numFmtId="0" fontId="33" fillId="2" borderId="23" xfId="14" applyFont="1" applyFill="1" applyBorder="1" applyAlignment="1">
      <alignment horizontal="center" vertical="center" wrapText="1"/>
    </xf>
    <xf numFmtId="0" fontId="56" fillId="2" borderId="0" xfId="14" applyFont="1" applyFill="1"/>
    <xf numFmtId="49" fontId="10" fillId="0" borderId="25" xfId="12" applyNumberFormat="1" applyFont="1" applyFill="1" applyBorder="1" applyAlignment="1" applyProtection="1">
      <alignment horizontal="left" vertical="center" wrapText="1" indent="3"/>
    </xf>
    <xf numFmtId="49" fontId="41" fillId="0" borderId="25" xfId="12" applyNumberFormat="1" applyFont="1" applyFill="1" applyBorder="1" applyAlignment="1" applyProtection="1">
      <alignment horizontal="left" vertical="center" wrapText="1" indent="2"/>
    </xf>
    <xf numFmtId="0" fontId="29" fillId="0" borderId="37" xfId="0" applyFont="1" applyFill="1" applyBorder="1" applyAlignment="1" applyProtection="1">
      <alignment vertical="center" wrapText="1"/>
    </xf>
    <xf numFmtId="0" fontId="6" fillId="0" borderId="41" xfId="12" applyFont="1" applyFill="1" applyBorder="1" applyAlignment="1" applyProtection="1">
      <alignment horizontal="left" vertical="center" wrapText="1" indent="1"/>
    </xf>
    <xf numFmtId="0" fontId="4" fillId="0" borderId="36" xfId="12" applyFont="1" applyFill="1" applyBorder="1" applyAlignment="1" applyProtection="1">
      <alignment horizontal="left" vertical="center" wrapText="1" indent="1"/>
    </xf>
    <xf numFmtId="0" fontId="6" fillId="0" borderId="10" xfId="0" applyFont="1" applyFill="1" applyBorder="1" applyAlignment="1" applyProtection="1">
      <alignment horizontal="left" vertical="center" wrapText="1" indent="1"/>
    </xf>
    <xf numFmtId="0" fontId="10" fillId="0" borderId="46" xfId="0" applyFont="1" applyFill="1" applyBorder="1" applyAlignment="1" applyProtection="1">
      <alignment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49" fontId="10" fillId="0" borderId="47" xfId="0" applyNumberFormat="1" applyFont="1" applyFill="1" applyBorder="1" applyAlignment="1" applyProtection="1">
      <alignment horizontal="center" vertical="center" wrapText="1"/>
    </xf>
    <xf numFmtId="49" fontId="10" fillId="0" borderId="39" xfId="0" applyNumberFormat="1" applyFont="1" applyFill="1" applyBorder="1" applyAlignment="1" applyProtection="1">
      <alignment horizontal="center" vertical="center" wrapText="1"/>
    </xf>
    <xf numFmtId="49" fontId="10" fillId="0" borderId="48" xfId="0" applyNumberFormat="1" applyFont="1" applyFill="1" applyBorder="1" applyAlignment="1" applyProtection="1">
      <alignment horizontal="center" vertical="center" wrapText="1"/>
    </xf>
    <xf numFmtId="0" fontId="17" fillId="0" borderId="11" xfId="0" applyFont="1" applyFill="1" applyBorder="1" applyAlignment="1" applyProtection="1">
      <alignment horizontal="center" vertical="center" wrapText="1"/>
    </xf>
    <xf numFmtId="49" fontId="10" fillId="0" borderId="21" xfId="0" applyNumberFormat="1" applyFont="1" applyFill="1" applyBorder="1" applyAlignment="1" applyProtection="1">
      <alignment horizontal="center" vertical="center" wrapText="1"/>
    </xf>
    <xf numFmtId="49" fontId="10" fillId="0" borderId="38" xfId="0" applyNumberFormat="1" applyFont="1" applyFill="1" applyBorder="1" applyAlignment="1" applyProtection="1">
      <alignment horizontal="center" vertical="center" wrapText="1"/>
    </xf>
    <xf numFmtId="0" fontId="17" fillId="0" borderId="38" xfId="0" applyFont="1" applyFill="1" applyBorder="1" applyAlignment="1" applyProtection="1">
      <alignment horizontal="center" vertical="center" wrapText="1"/>
    </xf>
    <xf numFmtId="0" fontId="24" fillId="0" borderId="11" xfId="0" applyFont="1" applyBorder="1" applyAlignment="1" applyProtection="1">
      <alignment horizontal="center" vertical="center" wrapText="1"/>
    </xf>
    <xf numFmtId="0" fontId="17" fillId="0" borderId="11" xfId="0" applyFont="1" applyFill="1" applyBorder="1" applyAlignment="1" applyProtection="1">
      <alignment horizontal="left" vertical="center" wrapText="1" indent="1"/>
    </xf>
    <xf numFmtId="0" fontId="4" fillId="0" borderId="47" xfId="12" applyFont="1" applyFill="1" applyBorder="1" applyAlignment="1" applyProtection="1">
      <alignment horizontal="left" vertical="center" wrapText="1" indent="1"/>
    </xf>
    <xf numFmtId="0" fontId="4" fillId="0" borderId="38" xfId="12" applyFont="1" applyFill="1" applyBorder="1" applyAlignment="1" applyProtection="1">
      <alignment horizontal="left" vertical="center" wrapText="1" indent="1"/>
    </xf>
    <xf numFmtId="0" fontId="17" fillId="0" borderId="11" xfId="12" applyFont="1" applyFill="1" applyBorder="1" applyAlignment="1" applyProtection="1">
      <alignment horizontal="left" vertical="center" wrapText="1" indent="1"/>
    </xf>
    <xf numFmtId="0" fontId="10" fillId="0" borderId="21" xfId="12" applyFont="1" applyFill="1" applyBorder="1" applyAlignment="1" applyProtection="1">
      <alignment horizontal="left" vertical="center" wrapText="1" indent="1"/>
    </xf>
    <xf numFmtId="0" fontId="10" fillId="0" borderId="48" xfId="12" applyFont="1" applyFill="1" applyBorder="1" applyAlignment="1" applyProtection="1">
      <alignment horizontal="left" vertical="center" wrapText="1" indent="1"/>
    </xf>
    <xf numFmtId="0" fontId="10" fillId="0" borderId="39" xfId="12" applyFont="1" applyFill="1" applyBorder="1" applyAlignment="1" applyProtection="1">
      <alignment horizontal="left" vertical="center" wrapText="1" indent="1"/>
    </xf>
    <xf numFmtId="0" fontId="10" fillId="0" borderId="38" xfId="12" applyFont="1" applyFill="1" applyBorder="1" applyAlignment="1" applyProtection="1">
      <alignment horizontal="left" vertical="center" wrapText="1" indent="1"/>
    </xf>
    <xf numFmtId="0" fontId="17" fillId="0" borderId="38" xfId="12" applyFont="1" applyFill="1" applyBorder="1" applyAlignment="1" applyProtection="1">
      <alignment horizontal="left" vertical="center" wrapText="1" indent="1"/>
    </xf>
    <xf numFmtId="0" fontId="10" fillId="0" borderId="39" xfId="12" applyFont="1" applyFill="1" applyBorder="1" applyAlignment="1" applyProtection="1">
      <alignment horizontal="left" vertical="center" wrapText="1" indent="2"/>
    </xf>
    <xf numFmtId="0" fontId="36" fillId="0" borderId="11" xfId="0" applyFont="1" applyBorder="1" applyAlignment="1" applyProtection="1">
      <alignment horizontal="left" wrapText="1" indent="1"/>
    </xf>
    <xf numFmtId="0" fontId="37" fillId="0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vertical="center"/>
    </xf>
    <xf numFmtId="0" fontId="10" fillId="0" borderId="34" xfId="12" applyFont="1" applyFill="1" applyBorder="1" applyAlignment="1" applyProtection="1">
      <alignment horizontal="left" vertical="center" wrapText="1" indent="1"/>
    </xf>
    <xf numFmtId="164" fontId="6" fillId="0" borderId="46" xfId="0" applyNumberFormat="1" applyFont="1" applyFill="1" applyBorder="1" applyAlignment="1" applyProtection="1">
      <alignment horizontal="center" vertical="center" wrapText="1"/>
    </xf>
    <xf numFmtId="3" fontId="31" fillId="0" borderId="25" xfId="0" applyNumberFormat="1" applyFont="1" applyFill="1" applyBorder="1" applyAlignment="1">
      <alignment horizontal="right" wrapText="1"/>
    </xf>
    <xf numFmtId="0" fontId="38" fillId="0" borderId="4" xfId="0" applyFont="1" applyBorder="1" applyAlignment="1" applyProtection="1">
      <alignment horizontal="left" vertical="center" wrapText="1" indent="1"/>
    </xf>
    <xf numFmtId="49" fontId="27" fillId="0" borderId="14" xfId="0" applyNumberFormat="1" applyFont="1" applyBorder="1" applyAlignment="1" applyProtection="1">
      <alignment horizontal="center" vertical="center" wrapText="1"/>
    </xf>
    <xf numFmtId="49" fontId="38" fillId="0" borderId="14" xfId="0" applyNumberFormat="1" applyFont="1" applyBorder="1" applyAlignment="1" applyProtection="1">
      <alignment horizontal="center" vertical="center" wrapText="1"/>
    </xf>
    <xf numFmtId="0" fontId="4" fillId="0" borderId="5" xfId="12" applyFont="1" applyFill="1" applyBorder="1" applyAlignment="1" applyProtection="1">
      <alignment horizontal="left" vertical="center" wrapText="1" indent="8"/>
    </xf>
    <xf numFmtId="0" fontId="17" fillId="0" borderId="17" xfId="0" applyFont="1" applyFill="1" applyBorder="1" applyAlignment="1" applyProtection="1">
      <alignment horizontal="center" vertical="center" wrapText="1"/>
    </xf>
    <xf numFmtId="0" fontId="17" fillId="0" borderId="8" xfId="12" applyFont="1" applyFill="1" applyBorder="1" applyAlignment="1" applyProtection="1">
      <alignment horizontal="left" vertical="center" wrapText="1" indent="1"/>
    </xf>
    <xf numFmtId="0" fontId="6" fillId="0" borderId="49" xfId="0" applyFont="1" applyFill="1" applyBorder="1" applyAlignment="1" applyProtection="1">
      <alignment horizontal="center" vertical="center" wrapText="1"/>
    </xf>
    <xf numFmtId="164" fontId="6" fillId="0" borderId="50" xfId="0" applyNumberFormat="1" applyFont="1" applyFill="1" applyBorder="1" applyAlignment="1" applyProtection="1">
      <alignment horizontal="center" vertical="center" wrapText="1"/>
    </xf>
    <xf numFmtId="49" fontId="4" fillId="0" borderId="15" xfId="0" applyNumberFormat="1" applyFont="1" applyFill="1" applyBorder="1" applyAlignment="1" applyProtection="1">
      <alignment horizontal="center" vertical="center" wrapText="1"/>
    </xf>
    <xf numFmtId="49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left" vertical="center"/>
    </xf>
    <xf numFmtId="0" fontId="6" fillId="0" borderId="34" xfId="0" applyFont="1" applyFill="1" applyBorder="1" applyAlignment="1" applyProtection="1">
      <alignment vertical="center" wrapText="1"/>
    </xf>
    <xf numFmtId="0" fontId="6" fillId="0" borderId="23" xfId="0" applyFont="1" applyFill="1" applyBorder="1" applyAlignment="1" applyProtection="1">
      <alignment horizontal="left" vertical="center" wrapText="1" indent="1"/>
    </xf>
    <xf numFmtId="49" fontId="41" fillId="0" borderId="24" xfId="12" applyNumberFormat="1" applyFont="1" applyFill="1" applyBorder="1" applyAlignment="1" applyProtection="1">
      <alignment horizontal="left" vertical="center" wrapText="1" indent="2"/>
    </xf>
    <xf numFmtId="49" fontId="10" fillId="0" borderId="26" xfId="12" applyNumberFormat="1" applyFont="1" applyFill="1" applyBorder="1" applyAlignment="1" applyProtection="1">
      <alignment horizontal="left" vertical="center" wrapText="1" indent="3"/>
    </xf>
    <xf numFmtId="0" fontId="24" fillId="0" borderId="23" xfId="14" applyFont="1" applyBorder="1" applyAlignment="1">
      <alignment horizontal="center" vertical="center"/>
    </xf>
    <xf numFmtId="0" fontId="6" fillId="0" borderId="50" xfId="0" applyFont="1" applyFill="1" applyBorder="1" applyAlignment="1" applyProtection="1">
      <alignment horizontal="center" vertical="center" wrapText="1"/>
    </xf>
    <xf numFmtId="49" fontId="4" fillId="0" borderId="14" xfId="12" applyNumberFormat="1" applyFont="1" applyFill="1" applyBorder="1" applyAlignment="1" applyProtection="1">
      <alignment horizontal="left" wrapText="1"/>
    </xf>
    <xf numFmtId="49" fontId="41" fillId="0" borderId="14" xfId="12" applyNumberFormat="1" applyFont="1" applyFill="1" applyBorder="1" applyAlignment="1" applyProtection="1">
      <alignment horizontal="left" wrapText="1"/>
    </xf>
    <xf numFmtId="164" fontId="10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164" fontId="53" fillId="0" borderId="11" xfId="0" applyNumberFormat="1" applyFont="1" applyFill="1" applyBorder="1" applyAlignment="1" applyProtection="1">
      <alignment horizontal="center" vertical="center" wrapText="1"/>
    </xf>
    <xf numFmtId="164" fontId="6" fillId="0" borderId="23" xfId="12" applyNumberFormat="1" applyFont="1" applyFill="1" applyBorder="1" applyAlignment="1" applyProtection="1">
      <alignment vertical="center" wrapText="1"/>
    </xf>
    <xf numFmtId="164" fontId="17" fillId="0" borderId="51" xfId="0" applyNumberFormat="1" applyFont="1" applyFill="1" applyBorder="1" applyAlignment="1" applyProtection="1">
      <alignment horizontal="right" wrapText="1"/>
    </xf>
    <xf numFmtId="0" fontId="17" fillId="0" borderId="12" xfId="0" applyFont="1" applyFill="1" applyBorder="1" applyAlignment="1" applyProtection="1">
      <alignment horizontal="left" vertical="center" wrapText="1" indent="1"/>
    </xf>
    <xf numFmtId="0" fontId="4" fillId="0" borderId="9" xfId="12" applyFont="1" applyFill="1" applyBorder="1" applyAlignment="1" applyProtection="1">
      <alignment horizontal="left" vertical="center" wrapText="1" indent="1"/>
    </xf>
    <xf numFmtId="0" fontId="17" fillId="0" borderId="42" xfId="0" applyFont="1" applyFill="1" applyBorder="1" applyAlignment="1" applyProtection="1">
      <alignment horizontal="center" vertical="center" wrapText="1"/>
    </xf>
    <xf numFmtId="0" fontId="17" fillId="0" borderId="12" xfId="12" applyFont="1" applyFill="1" applyBorder="1" applyAlignment="1" applyProtection="1">
      <alignment horizontal="left" vertical="center" wrapText="1" indent="1"/>
    </xf>
    <xf numFmtId="0" fontId="24" fillId="0" borderId="42" xfId="0" applyFont="1" applyBorder="1" applyAlignment="1" applyProtection="1">
      <alignment horizontal="center" vertical="center" wrapText="1"/>
    </xf>
    <xf numFmtId="0" fontId="4" fillId="0" borderId="24" xfId="12" applyFont="1" applyFill="1" applyBorder="1" applyAlignment="1" applyProtection="1">
      <alignment horizontal="left" vertical="center" wrapText="1" indent="1"/>
    </xf>
    <xf numFmtId="0" fontId="6" fillId="0" borderId="10" xfId="12" applyFont="1" applyFill="1" applyBorder="1" applyAlignment="1" applyProtection="1">
      <alignment horizontal="left" vertical="center" wrapText="1" indent="1"/>
    </xf>
    <xf numFmtId="0" fontId="4" fillId="0" borderId="26" xfId="12" applyFont="1" applyFill="1" applyBorder="1" applyAlignment="1" applyProtection="1">
      <alignment horizontal="left" vertical="center" wrapText="1" indent="1"/>
    </xf>
    <xf numFmtId="3" fontId="6" fillId="0" borderId="19" xfId="0" applyNumberFormat="1" applyFont="1" applyFill="1" applyBorder="1" applyAlignment="1" applyProtection="1">
      <alignment horizontal="right" wrapText="1"/>
    </xf>
    <xf numFmtId="164" fontId="6" fillId="0" borderId="50" xfId="0" applyNumberFormat="1" applyFont="1" applyFill="1" applyBorder="1" applyAlignment="1" applyProtection="1">
      <alignment horizontal="right" wrapText="1"/>
    </xf>
    <xf numFmtId="164" fontId="4" fillId="0" borderId="45" xfId="0" applyNumberFormat="1" applyFont="1" applyFill="1" applyBorder="1" applyAlignment="1" applyProtection="1">
      <alignment horizontal="right" wrapText="1"/>
      <protection locked="0"/>
    </xf>
    <xf numFmtId="164" fontId="4" fillId="0" borderId="52" xfId="0" applyNumberFormat="1" applyFont="1" applyFill="1" applyBorder="1" applyAlignment="1" applyProtection="1">
      <alignment horizontal="right" wrapText="1"/>
      <protection locked="0"/>
    </xf>
    <xf numFmtId="164" fontId="4" fillId="0" borderId="53" xfId="0" applyNumberFormat="1" applyFont="1" applyFill="1" applyBorder="1" applyAlignment="1" applyProtection="1">
      <alignment horizontal="right" wrapText="1"/>
      <protection locked="0"/>
    </xf>
    <xf numFmtId="164" fontId="6" fillId="0" borderId="23" xfId="0" applyNumberFormat="1" applyFont="1" applyFill="1" applyBorder="1" applyAlignment="1" applyProtection="1">
      <alignment horizontal="right" wrapText="1"/>
    </xf>
    <xf numFmtId="164" fontId="4" fillId="0" borderId="54" xfId="0" applyNumberFormat="1" applyFont="1" applyFill="1" applyBorder="1" applyAlignment="1" applyProtection="1">
      <alignment horizontal="right" wrapText="1"/>
      <protection locked="0"/>
    </xf>
    <xf numFmtId="0" fontId="17" fillId="0" borderId="49" xfId="0" applyFont="1" applyFill="1" applyBorder="1" applyAlignment="1" applyProtection="1">
      <alignment horizontal="left" vertical="center" wrapText="1" indent="1"/>
    </xf>
    <xf numFmtId="49" fontId="10" fillId="0" borderId="55" xfId="0" applyNumberFormat="1" applyFont="1" applyFill="1" applyBorder="1" applyAlignment="1" applyProtection="1">
      <alignment horizontal="center" vertical="center" wrapText="1"/>
    </xf>
    <xf numFmtId="0" fontId="10" fillId="0" borderId="47" xfId="12" applyFont="1" applyFill="1" applyBorder="1" applyAlignment="1" applyProtection="1">
      <alignment horizontal="left" vertical="center" wrapText="1" indent="1"/>
    </xf>
    <xf numFmtId="49" fontId="10" fillId="0" borderId="56" xfId="0" applyNumberFormat="1" applyFont="1" applyFill="1" applyBorder="1" applyAlignment="1" applyProtection="1">
      <alignment horizontal="center" vertical="center" wrapText="1"/>
    </xf>
    <xf numFmtId="0" fontId="10" fillId="0" borderId="56" xfId="12" applyFont="1" applyFill="1" applyBorder="1" applyAlignment="1" applyProtection="1">
      <alignment horizontal="left" vertical="center" wrapText="1" indent="2"/>
    </xf>
    <xf numFmtId="49" fontId="4" fillId="0" borderId="21" xfId="0" applyNumberFormat="1" applyFont="1" applyFill="1" applyBorder="1" applyAlignment="1" applyProtection="1">
      <alignment horizontal="center" vertical="center" wrapText="1"/>
    </xf>
    <xf numFmtId="3" fontId="17" fillId="0" borderId="19" xfId="0" applyNumberFormat="1" applyFont="1" applyFill="1" applyBorder="1" applyAlignment="1" applyProtection="1">
      <alignment vertical="center" wrapText="1"/>
    </xf>
    <xf numFmtId="49" fontId="4" fillId="0" borderId="48" xfId="0" applyNumberFormat="1" applyFont="1" applyFill="1" applyBorder="1" applyAlignment="1" applyProtection="1">
      <alignment horizontal="center" vertical="center" wrapText="1"/>
    </xf>
    <xf numFmtId="0" fontId="4" fillId="0" borderId="48" xfId="12" applyFont="1" applyFill="1" applyBorder="1" applyAlignment="1" applyProtection="1">
      <alignment horizontal="left" vertical="center" wrapText="1" indent="1"/>
    </xf>
    <xf numFmtId="49" fontId="4" fillId="0" borderId="47" xfId="0" applyNumberFormat="1" applyFont="1" applyFill="1" applyBorder="1" applyAlignment="1" applyProtection="1">
      <alignment horizontal="center" vertical="center" wrapText="1"/>
    </xf>
    <xf numFmtId="0" fontId="24" fillId="0" borderId="20" xfId="0" applyFont="1" applyBorder="1" applyAlignment="1" applyProtection="1">
      <alignment horizontal="center" vertical="center" wrapText="1"/>
    </xf>
    <xf numFmtId="0" fontId="17" fillId="0" borderId="23" xfId="0" applyFont="1" applyFill="1" applyBorder="1" applyAlignment="1" applyProtection="1">
      <alignment vertical="center" wrapText="1"/>
    </xf>
    <xf numFmtId="164" fontId="41" fillId="0" borderId="22" xfId="0" applyNumberFormat="1" applyFont="1" applyFill="1" applyBorder="1" applyAlignment="1" applyProtection="1">
      <alignment wrapText="1"/>
      <protection locked="0"/>
    </xf>
    <xf numFmtId="0" fontId="4" fillId="0" borderId="13" xfId="12" applyFont="1" applyFill="1" applyBorder="1" applyAlignment="1" applyProtection="1">
      <alignment horizontal="left" vertical="center" wrapText="1" indent="1"/>
    </xf>
    <xf numFmtId="0" fontId="4" fillId="0" borderId="14" xfId="12" applyFont="1" applyFill="1" applyBorder="1" applyAlignment="1" applyProtection="1">
      <alignment horizontal="left" vertical="center" wrapText="1" indent="1"/>
    </xf>
    <xf numFmtId="0" fontId="36" fillId="0" borderId="18" xfId="0" applyFont="1" applyBorder="1" applyAlignment="1" applyProtection="1">
      <alignment horizontal="left" wrapText="1" indent="1"/>
    </xf>
    <xf numFmtId="0" fontId="6" fillId="0" borderId="55" xfId="0" applyFont="1" applyFill="1" applyBorder="1" applyAlignment="1" applyProtection="1">
      <alignment horizontal="left" vertical="center"/>
    </xf>
    <xf numFmtId="0" fontId="6" fillId="0" borderId="33" xfId="0" applyFont="1" applyFill="1" applyBorder="1" applyAlignment="1" applyProtection="1">
      <alignment vertical="center" wrapText="1"/>
    </xf>
    <xf numFmtId="164" fontId="25" fillId="0" borderId="19" xfId="0" quotePrefix="1" applyNumberFormat="1" applyFont="1" applyBorder="1" applyAlignment="1" applyProtection="1">
      <alignment wrapText="1"/>
    </xf>
    <xf numFmtId="164" fontId="10" fillId="0" borderId="42" xfId="0" applyNumberFormat="1" applyFont="1" applyFill="1" applyBorder="1" applyAlignment="1" applyProtection="1">
      <alignment horizontal="left" wrapText="1"/>
    </xf>
    <xf numFmtId="164" fontId="41" fillId="0" borderId="12" xfId="0" applyNumberFormat="1" applyFont="1" applyFill="1" applyBorder="1" applyAlignment="1" applyProtection="1">
      <alignment wrapText="1"/>
    </xf>
    <xf numFmtId="164" fontId="24" fillId="0" borderId="19" xfId="0" applyNumberFormat="1" applyFont="1" applyBorder="1" applyAlignment="1" applyProtection="1">
      <alignment wrapText="1"/>
    </xf>
    <xf numFmtId="3" fontId="28" fillId="0" borderId="22" xfId="0" applyNumberFormat="1" applyFont="1" applyBorder="1" applyAlignment="1" applyProtection="1">
      <alignment wrapText="1"/>
    </xf>
    <xf numFmtId="164" fontId="28" fillId="0" borderId="22" xfId="0" applyNumberFormat="1" applyFont="1" applyBorder="1" applyAlignment="1" applyProtection="1">
      <alignment wrapText="1"/>
    </xf>
    <xf numFmtId="49" fontId="27" fillId="0" borderId="13" xfId="0" applyNumberFormat="1" applyFont="1" applyBorder="1" applyAlignment="1" applyProtection="1">
      <alignment horizontal="center" vertical="center" wrapText="1"/>
    </xf>
    <xf numFmtId="164" fontId="28" fillId="0" borderId="57" xfId="0" applyNumberFormat="1" applyFont="1" applyBorder="1" applyAlignment="1" applyProtection="1">
      <alignment wrapText="1"/>
    </xf>
    <xf numFmtId="164" fontId="17" fillId="0" borderId="23" xfId="0" applyNumberFormat="1" applyFont="1" applyFill="1" applyBorder="1" applyAlignment="1" applyProtection="1">
      <alignment horizontal="center" wrapText="1"/>
    </xf>
    <xf numFmtId="164" fontId="10" fillId="0" borderId="57" xfId="0" applyNumberFormat="1" applyFont="1" applyFill="1" applyBorder="1" applyAlignment="1" applyProtection="1">
      <alignment wrapText="1"/>
      <protection locked="0"/>
    </xf>
    <xf numFmtId="164" fontId="10" fillId="0" borderId="22" xfId="0" applyNumberFormat="1" applyFont="1" applyFill="1" applyBorder="1" applyAlignment="1" applyProtection="1">
      <alignment wrapText="1"/>
      <protection locked="0"/>
    </xf>
    <xf numFmtId="164" fontId="10" fillId="0" borderId="14" xfId="0" applyNumberFormat="1" applyFont="1" applyFill="1" applyBorder="1" applyAlignment="1" applyProtection="1">
      <alignment horizontal="left" wrapText="1" indent="1"/>
    </xf>
    <xf numFmtId="164" fontId="10" fillId="0" borderId="32" xfId="0" applyNumberFormat="1" applyFont="1" applyFill="1" applyBorder="1" applyAlignment="1" applyProtection="1">
      <alignment horizontal="left" wrapText="1"/>
      <protection locked="0"/>
    </xf>
    <xf numFmtId="0" fontId="28" fillId="0" borderId="4" xfId="0" applyFont="1" applyBorder="1" applyAlignment="1" applyProtection="1">
      <alignment horizontal="left" vertical="center" wrapText="1" indent="1"/>
    </xf>
    <xf numFmtId="0" fontId="28" fillId="0" borderId="7" xfId="0" applyFont="1" applyBorder="1" applyAlignment="1" applyProtection="1">
      <alignment horizontal="left" vertical="center" wrapText="1" indent="1"/>
    </xf>
    <xf numFmtId="164" fontId="29" fillId="0" borderId="19" xfId="12" applyNumberFormat="1" applyFont="1" applyFill="1" applyBorder="1" applyAlignment="1" applyProtection="1">
      <alignment horizontal="right" vertical="center" wrapText="1" indent="1"/>
    </xf>
    <xf numFmtId="49" fontId="4" fillId="0" borderId="36" xfId="12" applyNumberFormat="1" applyFont="1" applyFill="1" applyBorder="1" applyAlignment="1" applyProtection="1">
      <alignment horizontal="left" vertical="center" wrapText="1" indent="2"/>
    </xf>
    <xf numFmtId="0" fontId="3" fillId="0" borderId="36" xfId="12" applyFont="1" applyFill="1" applyBorder="1" applyAlignment="1" applyProtection="1">
      <alignment horizontal="left" vertical="center" wrapText="1" indent="5"/>
    </xf>
    <xf numFmtId="0" fontId="24" fillId="0" borderId="1" xfId="0" applyFont="1" applyBorder="1" applyAlignment="1" applyProtection="1">
      <alignment horizontal="center" wrapText="1"/>
    </xf>
    <xf numFmtId="0" fontId="36" fillId="0" borderId="6" xfId="0" applyFont="1" applyBorder="1" applyAlignment="1" applyProtection="1">
      <alignment horizontal="left" wrapText="1"/>
    </xf>
    <xf numFmtId="3" fontId="6" fillId="0" borderId="19" xfId="0" applyNumberFormat="1" applyFont="1" applyFill="1" applyBorder="1" applyAlignment="1" applyProtection="1">
      <alignment wrapText="1"/>
    </xf>
    <xf numFmtId="164" fontId="10" fillId="0" borderId="57" xfId="0" applyNumberFormat="1" applyFont="1" applyFill="1" applyBorder="1" applyAlignment="1" applyProtection="1">
      <alignment horizontal="right" wrapText="1"/>
      <protection locked="0"/>
    </xf>
    <xf numFmtId="164" fontId="10" fillId="0" borderId="43" xfId="0" applyNumberFormat="1" applyFont="1" applyFill="1" applyBorder="1" applyAlignment="1" applyProtection="1">
      <alignment horizontal="right" wrapText="1"/>
      <protection locked="0"/>
    </xf>
    <xf numFmtId="164" fontId="10" fillId="0" borderId="22" xfId="0" applyNumberFormat="1" applyFont="1" applyFill="1" applyBorder="1" applyAlignment="1" applyProtection="1">
      <alignment vertical="center" wrapText="1"/>
      <protection locked="0"/>
    </xf>
    <xf numFmtId="49" fontId="3" fillId="0" borderId="47" xfId="12" applyNumberFormat="1" applyFont="1" applyFill="1" applyBorder="1" applyAlignment="1" applyProtection="1">
      <alignment horizontal="center" vertical="center" wrapText="1"/>
    </xf>
    <xf numFmtId="164" fontId="10" fillId="0" borderId="49" xfId="0" applyNumberFormat="1" applyFont="1" applyFill="1" applyBorder="1" applyAlignment="1" applyProtection="1">
      <alignment horizontal="center" wrapText="1"/>
    </xf>
    <xf numFmtId="164" fontId="10" fillId="0" borderId="39" xfId="0" applyNumberFormat="1" applyFont="1" applyFill="1" applyBorder="1" applyAlignment="1" applyProtection="1">
      <alignment horizontal="center" wrapText="1"/>
    </xf>
    <xf numFmtId="164" fontId="10" fillId="0" borderId="38" xfId="0" applyNumberFormat="1" applyFont="1" applyFill="1" applyBorder="1" applyAlignment="1" applyProtection="1">
      <alignment horizontal="center" wrapText="1"/>
    </xf>
    <xf numFmtId="164" fontId="10" fillId="0" borderId="48" xfId="0" applyNumberFormat="1" applyFont="1" applyFill="1" applyBorder="1" applyAlignment="1" applyProtection="1">
      <alignment horizontal="center" wrapText="1"/>
    </xf>
    <xf numFmtId="164" fontId="10" fillId="0" borderId="58" xfId="0" applyNumberFormat="1" applyFont="1" applyFill="1" applyBorder="1" applyAlignment="1" applyProtection="1">
      <alignment horizontal="left" wrapText="1"/>
    </xf>
    <xf numFmtId="164" fontId="10" fillId="0" borderId="59" xfId="0" applyNumberFormat="1" applyFont="1" applyFill="1" applyBorder="1" applyAlignment="1" applyProtection="1">
      <alignment horizontal="left" wrapText="1"/>
    </xf>
    <xf numFmtId="164" fontId="10" fillId="0" borderId="32" xfId="0" applyNumberFormat="1" applyFont="1" applyFill="1" applyBorder="1" applyAlignment="1" applyProtection="1">
      <alignment horizontal="left" wrapText="1"/>
    </xf>
    <xf numFmtId="164" fontId="10" fillId="0" borderId="60" xfId="0" applyNumberFormat="1" applyFont="1" applyFill="1" applyBorder="1" applyAlignment="1" applyProtection="1">
      <alignment horizontal="left" wrapText="1"/>
    </xf>
    <xf numFmtId="164" fontId="10" fillId="0" borderId="33" xfId="0" applyNumberFormat="1" applyFont="1" applyFill="1" applyBorder="1" applyAlignment="1" applyProtection="1">
      <alignment horizontal="left" wrapText="1" indent="1"/>
    </xf>
    <xf numFmtId="164" fontId="10" fillId="0" borderId="34" xfId="0" applyNumberFormat="1" applyFont="1" applyFill="1" applyBorder="1" applyAlignment="1" applyProtection="1">
      <alignment wrapText="1"/>
      <protection locked="0"/>
    </xf>
    <xf numFmtId="3" fontId="31" fillId="0" borderId="22" xfId="0" applyNumberFormat="1" applyFont="1" applyFill="1" applyBorder="1" applyAlignment="1">
      <alignment horizontal="right" wrapText="1"/>
    </xf>
    <xf numFmtId="0" fontId="23" fillId="0" borderId="0" xfId="13" applyFont="1"/>
    <xf numFmtId="0" fontId="25" fillId="0" borderId="13" xfId="13" applyFont="1" applyFill="1" applyBorder="1" applyAlignment="1">
      <alignment horizontal="center" vertical="center" wrapText="1"/>
    </xf>
    <xf numFmtId="0" fontId="25" fillId="0" borderId="7" xfId="13" applyFont="1" applyFill="1" applyBorder="1" applyAlignment="1">
      <alignment horizontal="center" vertical="center" wrapText="1"/>
    </xf>
    <xf numFmtId="0" fontId="58" fillId="0" borderId="41" xfId="13" applyFont="1" applyFill="1" applyBorder="1" applyAlignment="1">
      <alignment horizontal="center" vertical="center"/>
    </xf>
    <xf numFmtId="0" fontId="25" fillId="0" borderId="58" xfId="13" applyFont="1" applyFill="1" applyBorder="1" applyAlignment="1">
      <alignment horizontal="center" vertical="center" wrapText="1"/>
    </xf>
    <xf numFmtId="0" fontId="25" fillId="0" borderId="57" xfId="13" applyFont="1" applyFill="1" applyBorder="1" applyAlignment="1">
      <alignment horizontal="center" vertical="center" wrapText="1"/>
    </xf>
    <xf numFmtId="0" fontId="28" fillId="0" borderId="14" xfId="13" applyFont="1" applyBorder="1" applyAlignment="1">
      <alignment horizontal="center" vertical="center"/>
    </xf>
    <xf numFmtId="0" fontId="28" fillId="0" borderId="4" xfId="13" applyFont="1" applyBorder="1" applyAlignment="1">
      <alignment vertical="center"/>
    </xf>
    <xf numFmtId="0" fontId="57" fillId="3" borderId="30" xfId="13" applyFont="1" applyFill="1" applyBorder="1"/>
    <xf numFmtId="0" fontId="28" fillId="0" borderId="59" xfId="13" applyFont="1" applyBorder="1" applyAlignment="1">
      <alignment vertical="center"/>
    </xf>
    <xf numFmtId="0" fontId="24" fillId="4" borderId="22" xfId="13" applyFont="1" applyFill="1" applyBorder="1" applyAlignment="1">
      <alignment vertical="center"/>
    </xf>
    <xf numFmtId="0" fontId="57" fillId="0" borderId="8" xfId="13" applyFont="1" applyBorder="1"/>
    <xf numFmtId="0" fontId="28" fillId="0" borderId="32" xfId="13" applyFont="1" applyBorder="1"/>
    <xf numFmtId="0" fontId="28" fillId="0" borderId="4" xfId="13" applyFont="1" applyFill="1" applyBorder="1" applyAlignment="1">
      <alignment vertical="center"/>
    </xf>
    <xf numFmtId="0" fontId="59" fillId="0" borderId="4" xfId="13" applyFont="1" applyBorder="1"/>
    <xf numFmtId="49" fontId="57" fillId="0" borderId="33" xfId="13" applyNumberFormat="1" applyFont="1" applyFill="1" applyBorder="1"/>
    <xf numFmtId="0" fontId="24" fillId="0" borderId="34" xfId="13" applyFont="1" applyFill="1" applyBorder="1" applyAlignment="1">
      <alignment vertical="center"/>
    </xf>
    <xf numFmtId="0" fontId="57" fillId="5" borderId="34" xfId="13" applyFont="1" applyFill="1" applyBorder="1"/>
    <xf numFmtId="0" fontId="24" fillId="4" borderId="34" xfId="13" applyFont="1" applyFill="1" applyBorder="1" applyAlignment="1">
      <alignment vertical="center"/>
    </xf>
    <xf numFmtId="3" fontId="41" fillId="0" borderId="22" xfId="0" applyNumberFormat="1" applyFont="1" applyFill="1" applyBorder="1" applyAlignment="1" applyProtection="1">
      <alignment horizontal="right" wrapText="1"/>
      <protection locked="0"/>
    </xf>
    <xf numFmtId="3" fontId="4" fillId="0" borderId="22" xfId="0" applyNumberFormat="1" applyFont="1" applyFill="1" applyBorder="1" applyAlignment="1" applyProtection="1">
      <alignment horizontal="right" wrapText="1"/>
      <protection locked="0"/>
    </xf>
    <xf numFmtId="3" fontId="4" fillId="0" borderId="22" xfId="0" applyNumberFormat="1" applyFont="1" applyFill="1" applyBorder="1" applyAlignment="1" applyProtection="1">
      <alignment wrapText="1"/>
      <protection locked="0"/>
    </xf>
    <xf numFmtId="0" fontId="37" fillId="0" borderId="41" xfId="0" applyFont="1" applyFill="1" applyBorder="1" applyAlignment="1" applyProtection="1">
      <alignment horizontal="center" vertical="center" wrapText="1"/>
    </xf>
    <xf numFmtId="49" fontId="41" fillId="0" borderId="39" xfId="12" applyNumberFormat="1" applyFont="1" applyFill="1" applyBorder="1" applyAlignment="1" applyProtection="1">
      <alignment horizontal="left" vertical="center" wrapText="1" indent="2"/>
    </xf>
    <xf numFmtId="3" fontId="41" fillId="0" borderId="22" xfId="0" applyNumberFormat="1" applyFont="1" applyFill="1" applyBorder="1" applyAlignment="1" applyProtection="1">
      <alignment vertical="center" wrapText="1"/>
      <protection locked="0"/>
    </xf>
    <xf numFmtId="3" fontId="10" fillId="0" borderId="22" xfId="0" applyNumberFormat="1" applyFont="1" applyFill="1" applyBorder="1" applyAlignment="1" applyProtection="1">
      <alignment vertical="center" wrapText="1"/>
      <protection locked="0"/>
    </xf>
    <xf numFmtId="0" fontId="41" fillId="0" borderId="4" xfId="12" applyFont="1" applyFill="1" applyBorder="1" applyAlignment="1" applyProtection="1">
      <alignment horizontal="left" vertical="center" wrapText="1" indent="8"/>
    </xf>
    <xf numFmtId="0" fontId="41" fillId="0" borderId="34" xfId="12" applyFont="1" applyFill="1" applyBorder="1" applyAlignment="1" applyProtection="1">
      <alignment horizontal="left" vertical="center" wrapText="1" indent="8"/>
    </xf>
    <xf numFmtId="0" fontId="41" fillId="0" borderId="39" xfId="12" applyFont="1" applyFill="1" applyBorder="1" applyAlignment="1" applyProtection="1">
      <alignment horizontal="left" vertical="center" wrapText="1" indent="1"/>
    </xf>
    <xf numFmtId="0" fontId="41" fillId="0" borderId="39" xfId="12" applyFont="1" applyFill="1" applyBorder="1" applyAlignment="1" applyProtection="1">
      <alignment horizontal="left" vertical="center" wrapText="1" indent="8"/>
    </xf>
    <xf numFmtId="0" fontId="41" fillId="0" borderId="48" xfId="12" applyFont="1" applyFill="1" applyBorder="1" applyAlignment="1" applyProtection="1">
      <alignment horizontal="left" vertical="center" wrapText="1" indent="8"/>
    </xf>
    <xf numFmtId="0" fontId="41" fillId="0" borderId="14" xfId="12" applyFont="1" applyFill="1" applyBorder="1" applyAlignment="1" applyProtection="1">
      <alignment horizontal="left" vertical="center" wrapText="1" indent="1"/>
    </xf>
    <xf numFmtId="0" fontId="41" fillId="0" borderId="14" xfId="12" applyFont="1" applyFill="1" applyBorder="1" applyAlignment="1" applyProtection="1">
      <alignment horizontal="left" vertical="center" wrapText="1" indent="8"/>
    </xf>
    <xf numFmtId="0" fontId="41" fillId="0" borderId="5" xfId="12" applyFont="1" applyFill="1" applyBorder="1" applyAlignment="1" applyProtection="1">
      <alignment horizontal="left" vertical="center" wrapText="1" indent="8"/>
    </xf>
    <xf numFmtId="0" fontId="41" fillId="0" borderId="26" xfId="12" applyFont="1" applyFill="1" applyBorder="1" applyAlignment="1" applyProtection="1">
      <alignment horizontal="left" vertical="center" wrapText="1" indent="8"/>
    </xf>
    <xf numFmtId="49" fontId="28" fillId="2" borderId="21" xfId="14" applyNumberFormat="1" applyFont="1" applyFill="1" applyBorder="1" applyAlignment="1">
      <alignment horizontal="center" vertical="center" wrapText="1"/>
    </xf>
    <xf numFmtId="49" fontId="28" fillId="2" borderId="39" xfId="14" applyNumberFormat="1" applyFont="1" applyFill="1" applyBorder="1" applyAlignment="1">
      <alignment horizontal="center" vertical="center" wrapText="1"/>
    </xf>
    <xf numFmtId="0" fontId="28" fillId="0" borderId="45" xfId="14" applyFont="1" applyFill="1" applyBorder="1" applyAlignment="1">
      <alignment horizontal="left" wrapText="1"/>
    </xf>
    <xf numFmtId="0" fontId="33" fillId="0" borderId="23" xfId="14" applyFont="1" applyBorder="1" applyAlignment="1">
      <alignment horizontal="center" vertical="center" wrapText="1"/>
    </xf>
    <xf numFmtId="164" fontId="4" fillId="0" borderId="43" xfId="0" applyNumberFormat="1" applyFont="1" applyFill="1" applyBorder="1" applyAlignment="1" applyProtection="1">
      <alignment vertical="center" wrapText="1"/>
      <protection locked="0"/>
    </xf>
    <xf numFmtId="164" fontId="4" fillId="0" borderId="22" xfId="0" applyNumberFormat="1" applyFont="1" applyFill="1" applyBorder="1" applyAlignment="1" applyProtection="1">
      <alignment vertical="center" wrapText="1"/>
      <protection locked="0"/>
    </xf>
    <xf numFmtId="164" fontId="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62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57" xfId="0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61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57" xfId="0" applyNumberFormat="1" applyFont="1" applyFill="1" applyBorder="1" applyAlignment="1" applyProtection="1">
      <alignment horizontal="right" wrapText="1"/>
      <protection locked="0"/>
    </xf>
    <xf numFmtId="3" fontId="55" fillId="0" borderId="22" xfId="0" applyNumberFormat="1" applyFont="1" applyFill="1" applyBorder="1" applyAlignment="1" applyProtection="1">
      <alignment horizontal="right" wrapText="1"/>
      <protection locked="0"/>
    </xf>
    <xf numFmtId="3" fontId="4" fillId="0" borderId="40" xfId="0" applyNumberFormat="1" applyFont="1" applyFill="1" applyBorder="1" applyAlignment="1" applyProtection="1">
      <alignment horizontal="right" wrapText="1"/>
      <protection locked="0"/>
    </xf>
    <xf numFmtId="164" fontId="4" fillId="0" borderId="61" xfId="0" applyNumberFormat="1" applyFont="1" applyFill="1" applyBorder="1" applyAlignment="1" applyProtection="1">
      <alignment horizontal="right" wrapText="1"/>
      <protection locked="0"/>
    </xf>
    <xf numFmtId="164" fontId="4" fillId="0" borderId="22" xfId="0" applyNumberFormat="1" applyFont="1" applyFill="1" applyBorder="1" applyAlignment="1" applyProtection="1">
      <alignment horizontal="right" wrapText="1"/>
      <protection locked="0"/>
    </xf>
    <xf numFmtId="164" fontId="41" fillId="0" borderId="22" xfId="0" applyNumberFormat="1" applyFont="1" applyFill="1" applyBorder="1" applyAlignment="1" applyProtection="1">
      <alignment horizontal="right" wrapText="1"/>
      <protection locked="0"/>
    </xf>
    <xf numFmtId="164" fontId="41" fillId="0" borderId="63" xfId="0" applyNumberFormat="1" applyFont="1" applyFill="1" applyBorder="1" applyAlignment="1" applyProtection="1">
      <alignment horizontal="right" wrapText="1"/>
      <protection locked="0"/>
    </xf>
    <xf numFmtId="164" fontId="17" fillId="0" borderId="19" xfId="0" applyNumberFormat="1" applyFont="1" applyFill="1" applyBorder="1" applyAlignment="1" applyProtection="1">
      <alignment horizontal="right" wrapText="1"/>
      <protection locked="0"/>
    </xf>
    <xf numFmtId="164" fontId="41" fillId="0" borderId="40" xfId="0" applyNumberFormat="1" applyFont="1" applyFill="1" applyBorder="1" applyAlignment="1" applyProtection="1">
      <alignment horizontal="right" wrapText="1"/>
      <protection locked="0"/>
    </xf>
    <xf numFmtId="164" fontId="10" fillId="0" borderId="22" xfId="0" applyNumberFormat="1" applyFont="1" applyFill="1" applyBorder="1" applyAlignment="1" applyProtection="1">
      <alignment horizontal="right" wrapText="1"/>
      <protection locked="0"/>
    </xf>
    <xf numFmtId="164" fontId="10" fillId="0" borderId="61" xfId="0" applyNumberFormat="1" applyFont="1" applyFill="1" applyBorder="1" applyAlignment="1" applyProtection="1">
      <alignment horizontal="right" wrapText="1"/>
      <protection locked="0"/>
    </xf>
    <xf numFmtId="164" fontId="10" fillId="0" borderId="40" xfId="0" applyNumberFormat="1" applyFont="1" applyFill="1" applyBorder="1" applyAlignment="1" applyProtection="1">
      <alignment horizontal="right" wrapText="1"/>
      <protection locked="0"/>
    </xf>
    <xf numFmtId="164" fontId="17" fillId="0" borderId="35" xfId="0" applyNumberFormat="1" applyFont="1" applyFill="1" applyBorder="1" applyAlignment="1" applyProtection="1">
      <alignment horizontal="right" wrapText="1"/>
      <protection locked="0"/>
    </xf>
    <xf numFmtId="164" fontId="17" fillId="0" borderId="64" xfId="0" applyNumberFormat="1" applyFont="1" applyFill="1" applyBorder="1" applyAlignment="1" applyProtection="1">
      <alignment horizontal="right" wrapText="1"/>
    </xf>
    <xf numFmtId="3" fontId="10" fillId="0" borderId="22" xfId="0" applyNumberFormat="1" applyFont="1" applyFill="1" applyBorder="1" applyAlignment="1" applyProtection="1">
      <alignment horizontal="right" wrapText="1"/>
      <protection locked="0"/>
    </xf>
    <xf numFmtId="3" fontId="10" fillId="0" borderId="61" xfId="0" applyNumberFormat="1" applyFont="1" applyFill="1" applyBorder="1" applyAlignment="1" applyProtection="1">
      <alignment horizontal="right" wrapText="1"/>
      <protection locked="0"/>
    </xf>
    <xf numFmtId="3" fontId="6" fillId="0" borderId="35" xfId="0" applyNumberFormat="1" applyFont="1" applyFill="1" applyBorder="1" applyAlignment="1" applyProtection="1">
      <alignment horizontal="right" wrapText="1"/>
    </xf>
    <xf numFmtId="3" fontId="4" fillId="0" borderId="43" xfId="0" applyNumberFormat="1" applyFont="1" applyFill="1" applyBorder="1" applyAlignment="1" applyProtection="1">
      <alignment wrapText="1"/>
      <protection locked="0"/>
    </xf>
    <xf numFmtId="3" fontId="4" fillId="0" borderId="62" xfId="0" applyNumberFormat="1" applyFont="1" applyFill="1" applyBorder="1" applyAlignment="1" applyProtection="1">
      <alignment wrapText="1"/>
      <protection locked="0"/>
    </xf>
    <xf numFmtId="3" fontId="4" fillId="0" borderId="40" xfId="0" applyNumberFormat="1" applyFont="1" applyFill="1" applyBorder="1" applyAlignment="1" applyProtection="1">
      <alignment wrapText="1"/>
      <protection locked="0"/>
    </xf>
    <xf numFmtId="3" fontId="6" fillId="0" borderId="19" xfId="0" applyNumberFormat="1" applyFont="1" applyFill="1" applyBorder="1" applyAlignment="1" applyProtection="1">
      <alignment wrapText="1"/>
      <protection locked="0"/>
    </xf>
    <xf numFmtId="3" fontId="6" fillId="0" borderId="63" xfId="0" applyNumberFormat="1" applyFont="1" applyFill="1" applyBorder="1" applyAlignment="1" applyProtection="1">
      <alignment wrapText="1"/>
      <protection locked="0"/>
    </xf>
    <xf numFmtId="164" fontId="4" fillId="0" borderId="57" xfId="0" applyNumberFormat="1" applyFont="1" applyFill="1" applyBorder="1" applyAlignment="1" applyProtection="1">
      <alignment wrapText="1"/>
      <protection locked="0"/>
    </xf>
    <xf numFmtId="3" fontId="41" fillId="0" borderId="22" xfId="0" applyNumberFormat="1" applyFont="1" applyFill="1" applyBorder="1" applyAlignment="1" applyProtection="1">
      <alignment wrapText="1"/>
      <protection locked="0"/>
    </xf>
    <xf numFmtId="3" fontId="10" fillId="0" borderId="22" xfId="0" applyNumberFormat="1" applyFont="1" applyFill="1" applyBorder="1" applyAlignment="1" applyProtection="1">
      <alignment wrapText="1"/>
      <protection locked="0"/>
    </xf>
    <xf numFmtId="164" fontId="4" fillId="0" borderId="61" xfId="0" applyNumberFormat="1" applyFont="1" applyFill="1" applyBorder="1" applyAlignment="1" applyProtection="1">
      <alignment wrapText="1"/>
      <protection locked="0"/>
    </xf>
    <xf numFmtId="164" fontId="4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41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9" xfId="0" applyNumberFormat="1" applyFont="1" applyFill="1" applyBorder="1" applyAlignment="1" applyProtection="1">
      <alignment horizontal="right" vertical="center" wrapText="1" indent="1"/>
    </xf>
    <xf numFmtId="164" fontId="10" fillId="0" borderId="5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6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6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4" xfId="0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4" xfId="0" applyNumberFormat="1" applyFont="1" applyFill="1" applyBorder="1" applyAlignment="1" applyProtection="1">
      <alignment wrapText="1"/>
    </xf>
    <xf numFmtId="3" fontId="10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3" fontId="4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64" xfId="0" applyNumberFormat="1" applyFont="1" applyFill="1" applyBorder="1" applyAlignment="1" applyProtection="1">
      <alignment wrapText="1"/>
    </xf>
    <xf numFmtId="0" fontId="35" fillId="0" borderId="65" xfId="0" applyFont="1" applyFill="1" applyBorder="1" applyAlignment="1" applyProtection="1">
      <alignment horizontal="center" vertical="center"/>
    </xf>
    <xf numFmtId="164" fontId="6" fillId="0" borderId="49" xfId="0" applyNumberFormat="1" applyFont="1" applyFill="1" applyBorder="1" applyAlignment="1" applyProtection="1">
      <alignment horizontal="center" vertical="center" wrapText="1"/>
    </xf>
    <xf numFmtId="164" fontId="4" fillId="0" borderId="43" xfId="0" applyNumberFormat="1" applyFont="1" applyFill="1" applyBorder="1" applyAlignment="1" applyProtection="1">
      <alignment horizontal="right" wrapText="1"/>
      <protection locked="0"/>
    </xf>
    <xf numFmtId="164" fontId="4" fillId="0" borderId="40" xfId="0" applyNumberFormat="1" applyFont="1" applyFill="1" applyBorder="1" applyAlignment="1" applyProtection="1">
      <alignment horizontal="right" wrapText="1"/>
      <protection locked="0"/>
    </xf>
    <xf numFmtId="164" fontId="17" fillId="0" borderId="66" xfId="0" applyNumberFormat="1" applyFont="1" applyFill="1" applyBorder="1" applyAlignment="1" applyProtection="1">
      <alignment horizontal="right" wrapText="1"/>
      <protection locked="0"/>
    </xf>
    <xf numFmtId="3" fontId="10" fillId="0" borderId="43" xfId="0" applyNumberFormat="1" applyFont="1" applyFill="1" applyBorder="1" applyAlignment="1" applyProtection="1">
      <alignment horizontal="right" wrapText="1"/>
      <protection locked="0"/>
    </xf>
    <xf numFmtId="3" fontId="10" fillId="0" borderId="40" xfId="0" applyNumberFormat="1" applyFont="1" applyFill="1" applyBorder="1" applyAlignment="1" applyProtection="1">
      <alignment horizontal="right" wrapText="1"/>
      <protection locked="0"/>
    </xf>
    <xf numFmtId="3" fontId="10" fillId="0" borderId="35" xfId="0" applyNumberFormat="1" applyFont="1" applyFill="1" applyBorder="1" applyAlignment="1" applyProtection="1">
      <alignment horizontal="right" wrapText="1"/>
      <protection locked="0"/>
    </xf>
    <xf numFmtId="3" fontId="6" fillId="0" borderId="64" xfId="0" applyNumberFormat="1" applyFont="1" applyFill="1" applyBorder="1" applyAlignment="1" applyProtection="1">
      <alignment horizontal="right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4" fillId="0" borderId="57" xfId="0" applyNumberFormat="1" applyFont="1" applyFill="1" applyBorder="1" applyAlignment="1" applyProtection="1">
      <alignment vertical="center" wrapText="1"/>
      <protection locked="0"/>
    </xf>
    <xf numFmtId="3" fontId="41" fillId="0" borderId="63" xfId="0" applyNumberFormat="1" applyFont="1" applyFill="1" applyBorder="1" applyAlignment="1" applyProtection="1">
      <alignment vertical="center" wrapText="1"/>
      <protection locked="0"/>
    </xf>
    <xf numFmtId="164" fontId="41" fillId="0" borderId="62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61" xfId="0" applyNumberFormat="1" applyFont="1" applyFill="1" applyBorder="1" applyAlignment="1" applyProtection="1">
      <alignment wrapText="1"/>
      <protection locked="0"/>
    </xf>
    <xf numFmtId="164" fontId="6" fillId="0" borderId="63" xfId="0" applyNumberFormat="1" applyFont="1" applyFill="1" applyBorder="1" applyAlignment="1" applyProtection="1">
      <alignment wrapText="1"/>
    </xf>
    <xf numFmtId="164" fontId="4" fillId="0" borderId="62" xfId="0" applyNumberFormat="1" applyFont="1" applyFill="1" applyBorder="1" applyAlignment="1" applyProtection="1">
      <alignment horizontal="right" wrapText="1"/>
      <protection locked="0"/>
    </xf>
    <xf numFmtId="3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0" applyNumberFormat="1" applyFont="1" applyFill="1" applyBorder="1" applyAlignment="1" applyProtection="1">
      <alignment vertical="center" wrapText="1"/>
    </xf>
    <xf numFmtId="164" fontId="4" fillId="0" borderId="44" xfId="0" applyNumberFormat="1" applyFont="1" applyFill="1" applyBorder="1" applyAlignment="1" applyProtection="1">
      <alignment vertical="center" wrapText="1"/>
      <protection locked="0"/>
    </xf>
    <xf numFmtId="164" fontId="10" fillId="0" borderId="45" xfId="0" applyNumberFormat="1" applyFont="1" applyFill="1" applyBorder="1" applyAlignment="1" applyProtection="1">
      <alignment vertical="center" wrapText="1"/>
      <protection locked="0"/>
    </xf>
    <xf numFmtId="3" fontId="41" fillId="0" borderId="45" xfId="0" applyNumberFormat="1" applyFont="1" applyFill="1" applyBorder="1" applyAlignment="1" applyProtection="1">
      <alignment vertical="center" wrapText="1"/>
      <protection locked="0"/>
    </xf>
    <xf numFmtId="3" fontId="10" fillId="0" borderId="45" xfId="0" applyNumberFormat="1" applyFont="1" applyFill="1" applyBorder="1" applyAlignment="1" applyProtection="1">
      <alignment vertical="center" wrapText="1"/>
      <protection locked="0"/>
    </xf>
    <xf numFmtId="3" fontId="10" fillId="0" borderId="53" xfId="0" applyNumberFormat="1" applyFont="1" applyFill="1" applyBorder="1" applyAlignment="1" applyProtection="1">
      <alignment vertical="center" wrapText="1"/>
      <protection locked="0"/>
    </xf>
    <xf numFmtId="164" fontId="17" fillId="0" borderId="50" xfId="0" applyNumberFormat="1" applyFont="1" applyFill="1" applyBorder="1" applyAlignment="1" applyProtection="1">
      <alignment vertical="center" wrapText="1"/>
    </xf>
    <xf numFmtId="164" fontId="41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41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0" applyNumberFormat="1" applyFont="1" applyFill="1" applyBorder="1" applyAlignment="1" applyProtection="1">
      <alignment horizontal="right" vertical="center" wrapText="1" indent="1"/>
    </xf>
    <xf numFmtId="164" fontId="10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3" xfId="0" applyNumberFormat="1" applyFont="1" applyFill="1" applyBorder="1" applyAlignment="1" applyProtection="1">
      <alignment wrapText="1"/>
    </xf>
    <xf numFmtId="3" fontId="10" fillId="0" borderId="44" xfId="0" applyNumberFormat="1" applyFont="1" applyFill="1" applyBorder="1" applyAlignment="1" applyProtection="1">
      <alignment wrapText="1"/>
      <protection locked="0"/>
    </xf>
    <xf numFmtId="3" fontId="10" fillId="0" borderId="45" xfId="0" applyNumberFormat="1" applyFont="1" applyFill="1" applyBorder="1" applyAlignment="1" applyProtection="1">
      <alignment wrapText="1"/>
      <protection locked="0"/>
    </xf>
    <xf numFmtId="3" fontId="41" fillId="0" borderId="45" xfId="0" applyNumberFormat="1" applyFont="1" applyFill="1" applyBorder="1" applyAlignment="1" applyProtection="1">
      <alignment wrapText="1"/>
      <protection locked="0"/>
    </xf>
    <xf numFmtId="3" fontId="10" fillId="0" borderId="53" xfId="0" applyNumberFormat="1" applyFont="1" applyFill="1" applyBorder="1" applyAlignment="1" applyProtection="1">
      <alignment wrapText="1"/>
      <protection locked="0"/>
    </xf>
    <xf numFmtId="3" fontId="6" fillId="0" borderId="23" xfId="0" applyNumberFormat="1" applyFont="1" applyFill="1" applyBorder="1" applyAlignment="1" applyProtection="1">
      <alignment wrapText="1"/>
    </xf>
    <xf numFmtId="164" fontId="6" fillId="0" borderId="23" xfId="0" applyNumberFormat="1" applyFont="1" applyFill="1" applyBorder="1" applyAlignment="1" applyProtection="1">
      <alignment wrapText="1"/>
    </xf>
    <xf numFmtId="3" fontId="4" fillId="0" borderId="52" xfId="0" applyNumberFormat="1" applyFont="1" applyFill="1" applyBorder="1" applyAlignment="1" applyProtection="1">
      <alignment wrapText="1"/>
      <protection locked="0"/>
    </xf>
    <xf numFmtId="3" fontId="4" fillId="0" borderId="45" xfId="0" applyNumberFormat="1" applyFont="1" applyFill="1" applyBorder="1" applyAlignment="1" applyProtection="1">
      <alignment wrapText="1"/>
      <protection locked="0"/>
    </xf>
    <xf numFmtId="164" fontId="4" fillId="0" borderId="45" xfId="0" applyNumberFormat="1" applyFont="1" applyFill="1" applyBorder="1" applyAlignment="1" applyProtection="1">
      <alignment wrapText="1"/>
      <protection locked="0"/>
    </xf>
    <xf numFmtId="164" fontId="4" fillId="0" borderId="54" xfId="0" applyNumberFormat="1" applyFont="1" applyFill="1" applyBorder="1" applyAlignment="1" applyProtection="1">
      <alignment wrapText="1"/>
      <protection locked="0"/>
    </xf>
    <xf numFmtId="164" fontId="17" fillId="0" borderId="23" xfId="0" applyNumberFormat="1" applyFont="1" applyFill="1" applyBorder="1" applyAlignment="1" applyProtection="1">
      <alignment wrapText="1"/>
    </xf>
    <xf numFmtId="0" fontId="6" fillId="0" borderId="64" xfId="0" applyFont="1" applyFill="1" applyBorder="1" applyAlignment="1" applyProtection="1">
      <alignment vertical="center" wrapText="1"/>
    </xf>
    <xf numFmtId="3" fontId="17" fillId="0" borderId="51" xfId="0" applyNumberFormat="1" applyFont="1" applyFill="1" applyBorder="1" applyAlignment="1" applyProtection="1">
      <alignment horizontal="right" wrapText="1"/>
    </xf>
    <xf numFmtId="3" fontId="4" fillId="0" borderId="57" xfId="0" applyNumberFormat="1" applyFont="1" applyFill="1" applyBorder="1" applyAlignment="1" applyProtection="1">
      <alignment horizontal="right" wrapText="1"/>
      <protection locked="0"/>
    </xf>
    <xf numFmtId="3" fontId="4" fillId="0" borderId="57" xfId="0" applyNumberFormat="1" applyFont="1" applyFill="1" applyBorder="1" applyAlignment="1" applyProtection="1">
      <alignment vertical="center" wrapText="1"/>
      <protection locked="0"/>
    </xf>
    <xf numFmtId="3" fontId="4" fillId="0" borderId="22" xfId="0" applyNumberFormat="1" applyFont="1" applyFill="1" applyBorder="1" applyAlignment="1" applyProtection="1">
      <alignment vertical="center" wrapText="1"/>
      <protection locked="0"/>
    </xf>
    <xf numFmtId="3" fontId="17" fillId="0" borderId="63" xfId="0" applyNumberFormat="1" applyFont="1" applyFill="1" applyBorder="1" applyAlignment="1" applyProtection="1">
      <alignment vertical="center" wrapText="1"/>
      <protection locked="0"/>
    </xf>
    <xf numFmtId="3" fontId="17" fillId="0" borderId="51" xfId="0" applyNumberFormat="1" applyFont="1" applyFill="1" applyBorder="1" applyAlignment="1" applyProtection="1">
      <alignment vertical="center" wrapText="1"/>
    </xf>
    <xf numFmtId="3" fontId="10" fillId="0" borderId="57" xfId="0" applyNumberFormat="1" applyFont="1" applyFill="1" applyBorder="1" applyAlignment="1" applyProtection="1">
      <alignment vertical="center" wrapText="1"/>
      <protection locked="0"/>
    </xf>
    <xf numFmtId="3" fontId="41" fillId="0" borderId="40" xfId="0" applyNumberFormat="1" applyFont="1" applyFill="1" applyBorder="1" applyAlignment="1" applyProtection="1">
      <alignment vertical="center" wrapText="1"/>
      <protection locked="0"/>
    </xf>
    <xf numFmtId="3" fontId="10" fillId="0" borderId="61" xfId="0" applyNumberFormat="1" applyFont="1" applyFill="1" applyBorder="1" applyAlignment="1" applyProtection="1">
      <alignment vertical="center" wrapText="1"/>
      <protection locked="0"/>
    </xf>
    <xf numFmtId="3" fontId="17" fillId="0" borderId="40" xfId="0" applyNumberFormat="1" applyFont="1" applyFill="1" applyBorder="1" applyAlignment="1" applyProtection="1">
      <alignment vertical="center" wrapText="1"/>
    </xf>
    <xf numFmtId="3" fontId="10" fillId="0" borderId="40" xfId="0" applyNumberFormat="1" applyFont="1" applyFill="1" applyBorder="1" applyAlignment="1" applyProtection="1">
      <alignment vertical="center" wrapText="1"/>
      <protection locked="0"/>
    </xf>
    <xf numFmtId="3" fontId="17" fillId="0" borderId="64" xfId="0" applyNumberFormat="1" applyFont="1" applyFill="1" applyBorder="1" applyAlignment="1" applyProtection="1">
      <alignment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</xf>
    <xf numFmtId="0" fontId="24" fillId="0" borderId="11" xfId="14" applyFont="1" applyBorder="1" applyAlignment="1">
      <alignment horizontal="center" vertical="center"/>
    </xf>
    <xf numFmtId="0" fontId="24" fillId="0" borderId="37" xfId="14" applyFont="1" applyBorder="1" applyAlignment="1">
      <alignment horizontal="center" vertical="center"/>
    </xf>
    <xf numFmtId="164" fontId="10" fillId="0" borderId="52" xfId="12" applyNumberFormat="1" applyFont="1" applyFill="1" applyBorder="1" applyAlignment="1" applyProtection="1">
      <alignment vertical="center" wrapText="1"/>
      <protection locked="0"/>
    </xf>
    <xf numFmtId="164" fontId="10" fillId="0" borderId="45" xfId="12" applyNumberFormat="1" applyFont="1" applyFill="1" applyBorder="1" applyAlignment="1" applyProtection="1">
      <alignment vertical="center" wrapText="1"/>
      <protection locked="0"/>
    </xf>
    <xf numFmtId="164" fontId="10" fillId="0" borderId="54" xfId="12" applyNumberFormat="1" applyFont="1" applyFill="1" applyBorder="1" applyAlignment="1" applyProtection="1">
      <alignment vertical="center" wrapText="1"/>
      <protection locked="0"/>
    </xf>
    <xf numFmtId="164" fontId="17" fillId="0" borderId="23" xfId="12" applyNumberFormat="1" applyFont="1" applyFill="1" applyBorder="1" applyAlignment="1" applyProtection="1">
      <alignment vertical="center" wrapText="1"/>
    </xf>
    <xf numFmtId="3" fontId="41" fillId="0" borderId="45" xfId="12" applyNumberFormat="1" applyFont="1" applyFill="1" applyBorder="1" applyAlignment="1" applyProtection="1">
      <alignment vertical="center" wrapText="1"/>
      <protection locked="0"/>
    </xf>
    <xf numFmtId="3" fontId="4" fillId="0" borderId="52" xfId="12" applyNumberFormat="1" applyFont="1" applyFill="1" applyBorder="1" applyAlignment="1" applyProtection="1">
      <alignment vertical="center" wrapText="1"/>
      <protection locked="0"/>
    </xf>
    <xf numFmtId="3" fontId="4" fillId="0" borderId="45" xfId="12" applyNumberFormat="1" applyFont="1" applyFill="1" applyBorder="1" applyAlignment="1" applyProtection="1">
      <alignment vertical="center" wrapText="1"/>
      <protection locked="0"/>
    </xf>
    <xf numFmtId="3" fontId="55" fillId="0" borderId="45" xfId="12" applyNumberFormat="1" applyFont="1" applyFill="1" applyBorder="1" applyAlignment="1" applyProtection="1">
      <alignment vertical="center" wrapText="1"/>
      <protection locked="0"/>
    </xf>
    <xf numFmtId="3" fontId="17" fillId="0" borderId="23" xfId="12" applyNumberFormat="1" applyFont="1" applyFill="1" applyBorder="1" applyAlignment="1" applyProtection="1">
      <alignment vertical="center" wrapText="1"/>
    </xf>
    <xf numFmtId="3" fontId="4" fillId="0" borderId="44" xfId="12" applyNumberFormat="1" applyFont="1" applyFill="1" applyBorder="1" applyAlignment="1" applyProtection="1">
      <alignment vertical="center" wrapText="1"/>
    </xf>
    <xf numFmtId="3" fontId="4" fillId="0" borderId="53" xfId="12" applyNumberFormat="1" applyFont="1" applyFill="1" applyBorder="1" applyAlignment="1" applyProtection="1">
      <alignment vertical="center" wrapText="1"/>
      <protection locked="0"/>
    </xf>
    <xf numFmtId="3" fontId="6" fillId="0" borderId="23" xfId="12" applyNumberFormat="1" applyFont="1" applyFill="1" applyBorder="1" applyAlignment="1" applyProtection="1">
      <alignment vertical="center" wrapText="1"/>
    </xf>
    <xf numFmtId="164" fontId="4" fillId="0" borderId="52" xfId="12" applyNumberFormat="1" applyFont="1" applyFill="1" applyBorder="1" applyAlignment="1" applyProtection="1">
      <alignment vertical="center" wrapText="1"/>
      <protection locked="0"/>
    </xf>
    <xf numFmtId="3" fontId="10" fillId="0" borderId="45" xfId="12" applyNumberFormat="1" applyFont="1" applyFill="1" applyBorder="1" applyAlignment="1" applyProtection="1">
      <alignment vertical="center" wrapText="1"/>
      <protection locked="0"/>
    </xf>
    <xf numFmtId="3" fontId="10" fillId="0" borderId="54" xfId="12" applyNumberFormat="1" applyFont="1" applyFill="1" applyBorder="1" applyAlignment="1" applyProtection="1">
      <alignment vertical="center" wrapText="1"/>
      <protection locked="0"/>
    </xf>
    <xf numFmtId="3" fontId="10" fillId="0" borderId="44" xfId="12" applyNumberFormat="1" applyFont="1" applyFill="1" applyBorder="1" applyAlignment="1" applyProtection="1">
      <alignment vertical="center" wrapText="1"/>
      <protection locked="0"/>
    </xf>
    <xf numFmtId="3" fontId="10" fillId="0" borderId="53" xfId="12" applyNumberFormat="1" applyFont="1" applyFill="1" applyBorder="1" applyAlignment="1" applyProtection="1">
      <alignment vertical="center" wrapText="1"/>
      <protection locked="0"/>
    </xf>
    <xf numFmtId="164" fontId="4" fillId="0" borderId="45" xfId="12" applyNumberFormat="1" applyFont="1" applyFill="1" applyBorder="1" applyAlignment="1" applyProtection="1">
      <alignment vertical="center" wrapText="1"/>
      <protection locked="0"/>
    </xf>
    <xf numFmtId="164" fontId="4" fillId="0" borderId="54" xfId="12" applyNumberFormat="1" applyFont="1" applyFill="1" applyBorder="1" applyAlignment="1" applyProtection="1">
      <alignment vertical="center" wrapText="1"/>
      <protection locked="0"/>
    </xf>
    <xf numFmtId="3" fontId="10" fillId="0" borderId="52" xfId="12" applyNumberFormat="1" applyFont="1" applyFill="1" applyBorder="1" applyAlignment="1" applyProtection="1">
      <alignment vertical="center" wrapText="1"/>
      <protection locked="0"/>
    </xf>
    <xf numFmtId="164" fontId="6" fillId="0" borderId="23" xfId="12" applyNumberFormat="1" applyFont="1" applyFill="1" applyBorder="1" applyAlignment="1" applyProtection="1">
      <alignment vertical="center" wrapText="1"/>
      <protection locked="0"/>
    </xf>
    <xf numFmtId="164" fontId="41" fillId="0" borderId="44" xfId="12" applyNumberFormat="1" applyFont="1" applyFill="1" applyBorder="1" applyAlignment="1" applyProtection="1">
      <alignment vertical="center" wrapText="1"/>
      <protection locked="0"/>
    </xf>
    <xf numFmtId="3" fontId="41" fillId="0" borderId="52" xfId="12" applyNumberFormat="1" applyFont="1" applyFill="1" applyBorder="1" applyAlignment="1" applyProtection="1">
      <alignment vertical="center" wrapText="1"/>
      <protection locked="0"/>
    </xf>
    <xf numFmtId="3" fontId="6" fillId="0" borderId="52" xfId="12" applyNumberFormat="1" applyFont="1" applyFill="1" applyBorder="1" applyAlignment="1" applyProtection="1">
      <alignment vertical="center" wrapText="1"/>
    </xf>
    <xf numFmtId="164" fontId="4" fillId="0" borderId="44" xfId="12" applyNumberFormat="1" applyFont="1" applyFill="1" applyBorder="1" applyAlignment="1" applyProtection="1">
      <alignment vertical="center" wrapText="1"/>
      <protection locked="0"/>
    </xf>
    <xf numFmtId="164" fontId="4" fillId="0" borderId="53" xfId="12" applyNumberFormat="1" applyFont="1" applyFill="1" applyBorder="1" applyAlignment="1" applyProtection="1">
      <alignment vertical="center" wrapText="1"/>
      <protection locked="0"/>
    </xf>
    <xf numFmtId="164" fontId="24" fillId="0" borderId="23" xfId="0" applyNumberFormat="1" applyFont="1" applyBorder="1" applyAlignment="1" applyProtection="1">
      <alignment vertical="center" wrapText="1"/>
    </xf>
    <xf numFmtId="164" fontId="24" fillId="0" borderId="23" xfId="0" quotePrefix="1" applyNumberFormat="1" applyFont="1" applyBorder="1" applyAlignment="1" applyProtection="1">
      <alignment vertical="center" wrapText="1"/>
    </xf>
    <xf numFmtId="3" fontId="17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62" xfId="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horizontal="left" vertical="top"/>
    </xf>
    <xf numFmtId="0" fontId="25" fillId="0" borderId="2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left" wrapText="1"/>
    </xf>
    <xf numFmtId="0" fontId="32" fillId="0" borderId="3" xfId="0" applyFont="1" applyFill="1" applyBorder="1" applyAlignment="1">
      <alignment horizontal="center" wrapText="1"/>
    </xf>
    <xf numFmtId="3" fontId="32" fillId="0" borderId="43" xfId="0" applyNumberFormat="1" applyFont="1" applyFill="1" applyBorder="1" applyAlignment="1">
      <alignment horizontal="right" wrapText="1"/>
    </xf>
    <xf numFmtId="0" fontId="27" fillId="0" borderId="14" xfId="0" applyFont="1" applyFill="1" applyBorder="1" applyAlignment="1">
      <alignment horizontal="left" wrapText="1"/>
    </xf>
    <xf numFmtId="0" fontId="31" fillId="0" borderId="4" xfId="0" applyFont="1" applyFill="1" applyBorder="1" applyAlignment="1">
      <alignment horizontal="center" wrapText="1"/>
    </xf>
    <xf numFmtId="2" fontId="88" fillId="0" borderId="4" xfId="0" applyNumberFormat="1" applyFont="1" applyFill="1" applyBorder="1" applyAlignment="1">
      <alignment horizontal="right" wrapText="1"/>
    </xf>
    <xf numFmtId="3" fontId="0" fillId="0" borderId="0" xfId="0" applyNumberForma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left" wrapText="1"/>
    </xf>
    <xf numFmtId="0" fontId="32" fillId="0" borderId="4" xfId="0" applyFont="1" applyFill="1" applyBorder="1" applyAlignment="1">
      <alignment horizontal="center" wrapText="1"/>
    </xf>
    <xf numFmtId="0" fontId="32" fillId="0" borderId="4" xfId="0" applyFont="1" applyFill="1" applyBorder="1" applyAlignment="1">
      <alignment horizontal="right" wrapText="1"/>
    </xf>
    <xf numFmtId="0" fontId="32" fillId="0" borderId="4" xfId="0" applyFont="1" applyFill="1" applyBorder="1" applyAlignment="1">
      <alignment horizontal="right" vertical="center" wrapText="1"/>
    </xf>
    <xf numFmtId="3" fontId="32" fillId="0" borderId="25" xfId="0" applyNumberFormat="1" applyFont="1" applyFill="1" applyBorder="1" applyAlignment="1">
      <alignment horizontal="right" wrapText="1"/>
    </xf>
    <xf numFmtId="3" fontId="32" fillId="0" borderId="22" xfId="0" applyNumberFormat="1" applyFont="1" applyFill="1" applyBorder="1" applyAlignment="1">
      <alignment horizontal="right" wrapText="1"/>
    </xf>
    <xf numFmtId="0" fontId="31" fillId="0" borderId="14" xfId="0" applyFont="1" applyFill="1" applyBorder="1" applyAlignment="1">
      <alignment horizontal="left" wrapText="1"/>
    </xf>
    <xf numFmtId="4" fontId="31" fillId="0" borderId="4" xfId="0" applyNumberFormat="1" applyFont="1" applyFill="1" applyBorder="1" applyAlignment="1">
      <alignment horizontal="right" wrapText="1"/>
    </xf>
    <xf numFmtId="3" fontId="31" fillId="0" borderId="4" xfId="0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wrapText="1"/>
    </xf>
    <xf numFmtId="3" fontId="32" fillId="0" borderId="62" xfId="0" applyNumberFormat="1" applyFont="1" applyFill="1" applyBorder="1" applyAlignment="1">
      <alignment horizontal="right" wrapText="1"/>
    </xf>
    <xf numFmtId="3" fontId="25" fillId="0" borderId="7" xfId="0" applyNumberFormat="1" applyFont="1" applyFill="1" applyBorder="1" applyAlignment="1">
      <alignment wrapText="1"/>
    </xf>
    <xf numFmtId="0" fontId="31" fillId="0" borderId="4" xfId="0" applyFont="1" applyFill="1" applyBorder="1" applyAlignment="1">
      <alignment horizontal="left" vertical="top"/>
    </xf>
    <xf numFmtId="165" fontId="88" fillId="0" borderId="4" xfId="0" applyNumberFormat="1" applyFont="1" applyFill="1" applyBorder="1" applyAlignment="1">
      <alignment horizontal="center" wrapText="1"/>
    </xf>
    <xf numFmtId="0" fontId="89" fillId="0" borderId="4" xfId="0" applyFont="1" applyFill="1" applyBorder="1" applyAlignment="1">
      <alignment horizontal="center" wrapText="1"/>
    </xf>
    <xf numFmtId="0" fontId="31" fillId="0" borderId="33" xfId="0" applyFont="1" applyFill="1" applyBorder="1" applyAlignment="1">
      <alignment horizontal="left" wrapText="1"/>
    </xf>
    <xf numFmtId="0" fontId="89" fillId="0" borderId="34" xfId="0" applyFont="1" applyFill="1" applyBorder="1" applyAlignment="1">
      <alignment horizontal="center" wrapText="1"/>
    </xf>
    <xf numFmtId="0" fontId="31" fillId="0" borderId="34" xfId="0" applyFont="1" applyFill="1" applyBorder="1" applyAlignment="1">
      <alignment horizontal="left" vertical="top"/>
    </xf>
    <xf numFmtId="3" fontId="31" fillId="0" borderId="61" xfId="0" applyNumberFormat="1" applyFont="1" applyFill="1" applyBorder="1" applyAlignment="1">
      <alignment horizontal="right" wrapText="1"/>
    </xf>
    <xf numFmtId="0" fontId="27" fillId="0" borderId="13" xfId="0" applyFont="1" applyFill="1" applyBorder="1" applyAlignment="1">
      <alignment horizontal="left" wrapText="1"/>
    </xf>
    <xf numFmtId="0" fontId="89" fillId="0" borderId="7" xfId="0" applyFont="1" applyFill="1" applyBorder="1" applyAlignment="1">
      <alignment horizontal="center" wrapText="1"/>
    </xf>
    <xf numFmtId="167" fontId="88" fillId="0" borderId="7" xfId="0" applyNumberFormat="1" applyFont="1" applyFill="1" applyBorder="1" applyAlignment="1">
      <alignment horizontal="center" wrapText="1"/>
    </xf>
    <xf numFmtId="3" fontId="89" fillId="0" borderId="28" xfId="0" applyNumberFormat="1" applyFont="1" applyFill="1" applyBorder="1" applyAlignment="1">
      <alignment horizontal="right" wrapText="1"/>
    </xf>
    <xf numFmtId="0" fontId="31" fillId="0" borderId="7" xfId="0" applyFont="1" applyFill="1" applyBorder="1" applyAlignment="1">
      <alignment horizontal="left" vertical="top"/>
    </xf>
    <xf numFmtId="3" fontId="31" fillId="0" borderId="57" xfId="0" applyNumberFormat="1" applyFont="1" applyFill="1" applyBorder="1" applyAlignment="1">
      <alignment horizontal="right" wrapText="1"/>
    </xf>
    <xf numFmtId="3" fontId="31" fillId="0" borderId="4" xfId="0" applyNumberFormat="1" applyFont="1" applyFill="1" applyBorder="1" applyAlignment="1">
      <alignment horizontal="center" wrapText="1"/>
    </xf>
    <xf numFmtId="167" fontId="88" fillId="0" borderId="4" xfId="0" applyNumberFormat="1" applyFont="1" applyFill="1" applyBorder="1" applyAlignment="1">
      <alignment horizontal="center" wrapText="1"/>
    </xf>
    <xf numFmtId="3" fontId="89" fillId="0" borderId="25" xfId="0" applyNumberFormat="1" applyFont="1" applyFill="1" applyBorder="1" applyAlignment="1">
      <alignment horizontal="right" wrapText="1"/>
    </xf>
    <xf numFmtId="3" fontId="89" fillId="0" borderId="4" xfId="0" applyNumberFormat="1" applyFont="1" applyFill="1" applyBorder="1" applyAlignment="1">
      <alignment horizontal="right" wrapText="1"/>
    </xf>
    <xf numFmtId="3" fontId="31" fillId="0" borderId="34" xfId="0" applyNumberFormat="1" applyFont="1" applyFill="1" applyBorder="1" applyAlignment="1">
      <alignment horizontal="center" wrapText="1"/>
    </xf>
    <xf numFmtId="167" fontId="88" fillId="0" borderId="34" xfId="0" applyNumberFormat="1" applyFont="1" applyFill="1" applyBorder="1" applyAlignment="1">
      <alignment horizontal="center" wrapText="1"/>
    </xf>
    <xf numFmtId="3" fontId="25" fillId="0" borderId="2" xfId="0" applyNumberFormat="1" applyFont="1" applyFill="1" applyBorder="1" applyAlignment="1">
      <alignment wrapText="1"/>
    </xf>
    <xf numFmtId="3" fontId="25" fillId="0" borderId="64" xfId="0" applyNumberFormat="1" applyFont="1" applyFill="1" applyBorder="1" applyAlignment="1">
      <alignment wrapText="1"/>
    </xf>
    <xf numFmtId="3" fontId="31" fillId="0" borderId="7" xfId="0" applyNumberFormat="1" applyFont="1" applyFill="1" applyBorder="1" applyAlignment="1">
      <alignment horizontal="right" wrapText="1"/>
    </xf>
    <xf numFmtId="168" fontId="88" fillId="0" borderId="4" xfId="0" applyNumberFormat="1" applyFont="1" applyFill="1" applyBorder="1" applyAlignment="1">
      <alignment horizontal="center" wrapText="1"/>
    </xf>
    <xf numFmtId="3" fontId="88" fillId="0" borderId="4" xfId="0" applyNumberFormat="1" applyFont="1" applyFill="1" applyBorder="1" applyAlignment="1">
      <alignment horizontal="center" wrapText="1"/>
    </xf>
    <xf numFmtId="0" fontId="31" fillId="0" borderId="16" xfId="0" applyFont="1" applyFill="1" applyBorder="1" applyAlignment="1">
      <alignment horizontal="left" wrapText="1"/>
    </xf>
    <xf numFmtId="0" fontId="89" fillId="0" borderId="5" xfId="0" applyFont="1" applyFill="1" applyBorder="1" applyAlignment="1">
      <alignment horizontal="center" wrapText="1"/>
    </xf>
    <xf numFmtId="3" fontId="31" fillId="0" borderId="5" xfId="0" applyNumberFormat="1" applyFont="1" applyFill="1" applyBorder="1" applyAlignment="1">
      <alignment horizontal="center" wrapText="1"/>
    </xf>
    <xf numFmtId="4" fontId="88" fillId="0" borderId="5" xfId="0" applyNumberFormat="1" applyFont="1" applyFill="1" applyBorder="1" applyAlignment="1">
      <alignment horizontal="center" wrapText="1"/>
    </xf>
    <xf numFmtId="3" fontId="31" fillId="0" borderId="62" xfId="0" applyNumberFormat="1" applyFont="1" applyFill="1" applyBorder="1" applyAlignment="1">
      <alignment horizontal="right" wrapText="1"/>
    </xf>
    <xf numFmtId="4" fontId="88" fillId="0" borderId="34" xfId="0" applyNumberFormat="1" applyFont="1" applyFill="1" applyBorder="1" applyAlignment="1">
      <alignment horizontal="center" wrapText="1"/>
    </xf>
    <xf numFmtId="3" fontId="32" fillId="0" borderId="1" xfId="0" applyNumberFormat="1" applyFont="1" applyFill="1" applyBorder="1" applyAlignment="1">
      <alignment horizontal="left" wrapText="1"/>
    </xf>
    <xf numFmtId="0" fontId="89" fillId="0" borderId="6" xfId="0" applyFont="1" applyFill="1" applyBorder="1" applyAlignment="1">
      <alignment horizontal="center" wrapText="1"/>
    </xf>
    <xf numFmtId="3" fontId="31" fillId="0" borderId="2" xfId="0" applyNumberFormat="1" applyFont="1" applyFill="1" applyBorder="1" applyAlignment="1">
      <alignment horizontal="center" wrapText="1"/>
    </xf>
    <xf numFmtId="4" fontId="88" fillId="0" borderId="2" xfId="0" applyNumberFormat="1" applyFont="1" applyFill="1" applyBorder="1" applyAlignment="1">
      <alignment horizontal="center" wrapText="1"/>
    </xf>
    <xf numFmtId="3" fontId="32" fillId="0" borderId="2" xfId="0" applyNumberFormat="1" applyFont="1" applyFill="1" applyBorder="1" applyAlignment="1">
      <alignment horizontal="right" wrapText="1"/>
    </xf>
    <xf numFmtId="3" fontId="32" fillId="0" borderId="64" xfId="0" applyNumberFormat="1" applyFont="1" applyFill="1" applyBorder="1" applyAlignment="1">
      <alignment horizontal="right" wrapText="1"/>
    </xf>
    <xf numFmtId="0" fontId="0" fillId="0" borderId="7" xfId="0" applyFill="1" applyBorder="1" applyAlignment="1">
      <alignment horizontal="left" vertical="top"/>
    </xf>
    <xf numFmtId="0" fontId="0" fillId="0" borderId="57" xfId="0" applyFill="1" applyBorder="1" applyAlignment="1">
      <alignment horizontal="left" vertical="top"/>
    </xf>
    <xf numFmtId="3" fontId="32" fillId="0" borderId="61" xfId="0" applyNumberFormat="1" applyFont="1" applyFill="1" applyBorder="1" applyAlignment="1">
      <alignment horizontal="right" wrapText="1"/>
    </xf>
    <xf numFmtId="0" fontId="90" fillId="0" borderId="1" xfId="0" applyFont="1" applyFill="1" applyBorder="1" applyAlignment="1">
      <alignment horizontal="left" wrapText="1"/>
    </xf>
    <xf numFmtId="0" fontId="91" fillId="0" borderId="2" xfId="0" applyFont="1" applyFill="1" applyBorder="1" applyAlignment="1">
      <alignment horizontal="left" vertical="top"/>
    </xf>
    <xf numFmtId="3" fontId="32" fillId="0" borderId="19" xfId="0" applyNumberFormat="1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top"/>
    </xf>
    <xf numFmtId="3" fontId="17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right"/>
    </xf>
    <xf numFmtId="3" fontId="87" fillId="0" borderId="64" xfId="0" applyNumberFormat="1" applyFont="1" applyFill="1" applyBorder="1" applyAlignment="1">
      <alignment vertical="center" wrapText="1"/>
    </xf>
    <xf numFmtId="0" fontId="3" fillId="0" borderId="0" xfId="12" applyFont="1" applyFill="1"/>
    <xf numFmtId="164" fontId="29" fillId="0" borderId="0" xfId="12" applyNumberFormat="1" applyFont="1" applyFill="1" applyBorder="1" applyAlignment="1" applyProtection="1">
      <alignment horizontal="centerContinuous" vertical="center"/>
    </xf>
    <xf numFmtId="0" fontId="60" fillId="0" borderId="0" xfId="0" applyFont="1" applyFill="1" applyBorder="1" applyAlignment="1" applyProtection="1">
      <alignment horizontal="right"/>
    </xf>
    <xf numFmtId="0" fontId="23" fillId="0" borderId="0" xfId="0" applyFont="1" applyFill="1"/>
    <xf numFmtId="0" fontId="92" fillId="0" borderId="0" xfId="0" applyFont="1" applyFill="1"/>
    <xf numFmtId="0" fontId="87" fillId="0" borderId="0" xfId="0" applyFont="1" applyFill="1"/>
    <xf numFmtId="0" fontId="93" fillId="0" borderId="0" xfId="0" applyFont="1" applyFill="1" applyAlignment="1">
      <alignment wrapText="1"/>
    </xf>
    <xf numFmtId="0" fontId="23" fillId="0" borderId="0" xfId="0" applyFont="1" applyFill="1" applyBorder="1"/>
    <xf numFmtId="0" fontId="87" fillId="0" borderId="0" xfId="0" applyFont="1" applyFill="1" applyBorder="1"/>
    <xf numFmtId="0" fontId="24" fillId="0" borderId="34" xfId="0" applyFont="1" applyFill="1" applyBorder="1" applyAlignment="1">
      <alignment horizontal="center" vertical="center" wrapText="1"/>
    </xf>
    <xf numFmtId="0" fontId="24" fillId="0" borderId="6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top" wrapText="1"/>
    </xf>
    <xf numFmtId="0" fontId="28" fillId="0" borderId="1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left"/>
    </xf>
    <xf numFmtId="3" fontId="28" fillId="0" borderId="2" xfId="0" applyNumberFormat="1" applyFont="1" applyFill="1" applyBorder="1" applyAlignment="1">
      <alignment horizontal="right"/>
    </xf>
    <xf numFmtId="0" fontId="28" fillId="0" borderId="2" xfId="0" applyFont="1" applyFill="1" applyBorder="1" applyAlignment="1">
      <alignment horizontal="right"/>
    </xf>
    <xf numFmtId="0" fontId="28" fillId="0" borderId="2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/>
    </xf>
    <xf numFmtId="0" fontId="24" fillId="0" borderId="20" xfId="0" applyFont="1" applyFill="1" applyBorder="1" applyAlignment="1">
      <alignment horizontal="left"/>
    </xf>
    <xf numFmtId="0" fontId="24" fillId="0" borderId="9" xfId="0" applyFont="1" applyFill="1" applyBorder="1" applyAlignment="1">
      <alignment horizontal="left"/>
    </xf>
    <xf numFmtId="3" fontId="24" fillId="0" borderId="9" xfId="0" applyNumberFormat="1" applyFont="1" applyFill="1" applyBorder="1" applyAlignment="1">
      <alignment horizontal="right"/>
    </xf>
    <xf numFmtId="0" fontId="28" fillId="0" borderId="9" xfId="0" applyFont="1" applyFill="1" applyBorder="1" applyAlignment="1">
      <alignment horizontal="right"/>
    </xf>
    <xf numFmtId="3" fontId="24" fillId="0" borderId="63" xfId="0" applyNumberFormat="1" applyFont="1" applyFill="1" applyBorder="1" applyAlignment="1">
      <alignment horizontal="right"/>
    </xf>
    <xf numFmtId="0" fontId="25" fillId="0" borderId="0" xfId="0" applyFont="1" applyBorder="1" applyAlignment="1">
      <alignment horizontal="center" vertical="center"/>
    </xf>
    <xf numFmtId="0" fontId="23" fillId="0" borderId="0" xfId="0" applyFont="1" applyFill="1" applyAlignment="1">
      <alignment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2" fontId="23" fillId="0" borderId="0" xfId="0" applyNumberFormat="1" applyFont="1" applyFill="1"/>
    <xf numFmtId="0" fontId="25" fillId="0" borderId="0" xfId="0" applyFont="1" applyBorder="1" applyAlignment="1">
      <alignment horizontal="center" vertical="center" wrapText="1"/>
    </xf>
    <xf numFmtId="0" fontId="61" fillId="0" borderId="0" xfId="0" applyFont="1" applyFill="1" applyBorder="1" applyAlignment="1" applyProtection="1"/>
    <xf numFmtId="0" fontId="6" fillId="0" borderId="1" xfId="12" applyFont="1" applyFill="1" applyBorder="1" applyAlignment="1" applyProtection="1">
      <alignment horizontal="center" vertical="center" wrapText="1"/>
    </xf>
    <xf numFmtId="164" fontId="10" fillId="0" borderId="39" xfId="0" applyNumberFormat="1" applyFont="1" applyFill="1" applyBorder="1" applyAlignment="1" applyProtection="1">
      <alignment horizontal="left" wrapText="1"/>
    </xf>
    <xf numFmtId="164" fontId="10" fillId="0" borderId="11" xfId="0" applyNumberFormat="1" applyFont="1" applyFill="1" applyBorder="1" applyAlignment="1" applyProtection="1">
      <alignment horizontal="center" wrapText="1"/>
    </xf>
    <xf numFmtId="164" fontId="10" fillId="0" borderId="21" xfId="0" applyNumberFormat="1" applyFont="1" applyFill="1" applyBorder="1" applyAlignment="1" applyProtection="1">
      <alignment horizontal="left" vertical="center" wrapText="1" indent="1"/>
    </xf>
    <xf numFmtId="164" fontId="10" fillId="0" borderId="39" xfId="0" applyNumberFormat="1" applyFont="1" applyFill="1" applyBorder="1" applyAlignment="1" applyProtection="1">
      <alignment horizontal="left" vertical="center" wrapText="1" indent="1"/>
    </xf>
    <xf numFmtId="164" fontId="10" fillId="0" borderId="48" xfId="0" applyNumberFormat="1" applyFont="1" applyFill="1" applyBorder="1" applyAlignment="1" applyProtection="1">
      <alignment horizontal="left" vertical="center" wrapText="1" indent="1"/>
    </xf>
    <xf numFmtId="164" fontId="10" fillId="0" borderId="16" xfId="0" applyNumberFormat="1" applyFont="1" applyFill="1" applyBorder="1" applyAlignment="1" applyProtection="1">
      <alignment horizontal="left" vertical="center" wrapText="1" indent="1"/>
    </xf>
    <xf numFmtId="164" fontId="10" fillId="0" borderId="21" xfId="0" applyNumberFormat="1" applyFont="1" applyFill="1" applyBorder="1" applyAlignment="1" applyProtection="1">
      <alignment horizontal="left" wrapText="1"/>
      <protection locked="0"/>
    </xf>
    <xf numFmtId="0" fontId="28" fillId="0" borderId="39" xfId="0" applyFont="1" applyBorder="1" applyAlignment="1" applyProtection="1">
      <alignment horizontal="left" wrapText="1"/>
    </xf>
    <xf numFmtId="164" fontId="10" fillId="0" borderId="39" xfId="0" applyNumberFormat="1" applyFont="1" applyFill="1" applyBorder="1" applyAlignment="1" applyProtection="1">
      <alignment horizontal="left" wrapText="1"/>
      <protection locked="0"/>
    </xf>
    <xf numFmtId="49" fontId="4" fillId="0" borderId="39" xfId="12" applyNumberFormat="1" applyFont="1" applyFill="1" applyBorder="1" applyAlignment="1" applyProtection="1">
      <alignment horizontal="left" wrapText="1"/>
    </xf>
    <xf numFmtId="164" fontId="0" fillId="0" borderId="38" xfId="0" applyNumberFormat="1" applyFill="1" applyBorder="1" applyAlignment="1" applyProtection="1">
      <alignment vertical="center" wrapText="1"/>
    </xf>
    <xf numFmtId="164" fontId="17" fillId="0" borderId="11" xfId="0" applyNumberFormat="1" applyFont="1" applyFill="1" applyBorder="1" applyAlignment="1" applyProtection="1">
      <alignment wrapText="1"/>
    </xf>
    <xf numFmtId="164" fontId="6" fillId="0" borderId="11" xfId="0" applyNumberFormat="1" applyFont="1" applyFill="1" applyBorder="1" applyAlignment="1" applyProtection="1">
      <alignment horizontal="left" vertical="center" wrapText="1"/>
    </xf>
    <xf numFmtId="164" fontId="17" fillId="0" borderId="11" xfId="0" applyNumberFormat="1" applyFont="1" applyFill="1" applyBorder="1" applyAlignment="1" applyProtection="1">
      <alignment horizontal="left" vertical="center" wrapText="1" indent="1"/>
    </xf>
    <xf numFmtId="164" fontId="17" fillId="0" borderId="56" xfId="0" applyNumberFormat="1" applyFont="1" applyFill="1" applyBorder="1" applyAlignment="1" applyProtection="1">
      <alignment horizontal="left" vertical="center" wrapText="1" indent="1"/>
    </xf>
    <xf numFmtId="164" fontId="10" fillId="0" borderId="52" xfId="0" applyNumberFormat="1" applyFont="1" applyFill="1" applyBorder="1" applyAlignment="1" applyProtection="1">
      <alignment horizontal="right" wrapText="1"/>
      <protection locked="0"/>
    </xf>
    <xf numFmtId="164" fontId="41" fillId="0" borderId="45" xfId="0" applyNumberFormat="1" applyFont="1" applyFill="1" applyBorder="1" applyAlignment="1" applyProtection="1">
      <alignment horizontal="right" wrapText="1"/>
    </xf>
    <xf numFmtId="164" fontId="10" fillId="0" borderId="45" xfId="0" applyNumberFormat="1" applyFont="1" applyFill="1" applyBorder="1" applyAlignment="1" applyProtection="1">
      <alignment horizontal="right" wrapText="1"/>
      <protection locked="0"/>
    </xf>
    <xf numFmtId="164" fontId="17" fillId="0" borderId="23" xfId="0" applyNumberFormat="1" applyFont="1" applyFill="1" applyBorder="1" applyAlignment="1" applyProtection="1">
      <alignment wrapText="1"/>
      <protection locked="0"/>
    </xf>
    <xf numFmtId="164" fontId="41" fillId="0" borderId="52" xfId="0" applyNumberFormat="1" applyFont="1" applyFill="1" applyBorder="1" applyAlignment="1" applyProtection="1">
      <alignment horizontal="right" wrapText="1"/>
    </xf>
    <xf numFmtId="164" fontId="10" fillId="0" borderId="45" xfId="0" applyNumberFormat="1" applyFont="1" applyFill="1" applyBorder="1" applyAlignment="1" applyProtection="1">
      <alignment horizontal="right" wrapText="1"/>
    </xf>
    <xf numFmtId="164" fontId="17" fillId="0" borderId="45" xfId="0" applyNumberFormat="1" applyFont="1" applyFill="1" applyBorder="1" applyAlignment="1" applyProtection="1">
      <alignment horizontal="right" wrapText="1"/>
    </xf>
    <xf numFmtId="164" fontId="10" fillId="0" borderId="54" xfId="0" applyNumberFormat="1" applyFont="1" applyFill="1" applyBorder="1" applyAlignment="1" applyProtection="1">
      <alignment horizontal="right" wrapText="1"/>
    </xf>
    <xf numFmtId="3" fontId="6" fillId="0" borderId="23" xfId="12" applyNumberFormat="1" applyFont="1" applyFill="1" applyBorder="1" applyAlignment="1" applyProtection="1">
      <alignment horizontal="right" wrapText="1"/>
    </xf>
    <xf numFmtId="164" fontId="17" fillId="0" borderId="23" xfId="0" applyNumberFormat="1" applyFont="1" applyFill="1" applyBorder="1" applyAlignment="1" applyProtection="1">
      <alignment horizontal="right" wrapText="1"/>
      <protection locked="0"/>
    </xf>
    <xf numFmtId="164" fontId="17" fillId="0" borderId="23" xfId="0" applyNumberFormat="1" applyFont="1" applyFill="1" applyBorder="1" applyAlignment="1" applyProtection="1">
      <alignment horizontal="right" wrapText="1"/>
    </xf>
    <xf numFmtId="164" fontId="17" fillId="0" borderId="46" xfId="0" applyNumberFormat="1" applyFont="1" applyFill="1" applyBorder="1" applyAlignment="1" applyProtection="1">
      <alignment horizontal="right" wrapText="1"/>
    </xf>
    <xf numFmtId="0" fontId="6" fillId="0" borderId="37" xfId="12" applyFont="1" applyFill="1" applyBorder="1" applyAlignment="1" applyProtection="1">
      <alignment horizontal="center" vertical="center" wrapText="1"/>
    </xf>
    <xf numFmtId="0" fontId="4" fillId="0" borderId="68" xfId="12" applyFont="1" applyFill="1" applyBorder="1" applyAlignment="1" applyProtection="1">
      <alignment horizontal="left" wrapText="1"/>
    </xf>
    <xf numFmtId="0" fontId="28" fillId="0" borderId="29" xfId="0" quotePrefix="1" applyFont="1" applyBorder="1" applyAlignment="1" applyProtection="1">
      <alignment horizontal="left" wrapText="1"/>
    </xf>
    <xf numFmtId="164" fontId="10" fillId="0" borderId="29" xfId="0" applyNumberFormat="1" applyFont="1" applyFill="1" applyBorder="1" applyAlignment="1" applyProtection="1">
      <alignment horizontal="left" wrapText="1"/>
    </xf>
    <xf numFmtId="0" fontId="28" fillId="0" borderId="29" xfId="0" applyFont="1" applyBorder="1" applyAlignment="1" applyProtection="1">
      <alignment horizontal="left" wrapText="1"/>
    </xf>
    <xf numFmtId="49" fontId="4" fillId="0" borderId="29" xfId="12" applyNumberFormat="1" applyFont="1" applyFill="1" applyBorder="1" applyAlignment="1" applyProtection="1">
      <alignment horizontal="left" wrapText="1"/>
    </xf>
    <xf numFmtId="49" fontId="41" fillId="0" borderId="29" xfId="12" applyNumberFormat="1" applyFont="1" applyFill="1" applyBorder="1" applyAlignment="1" applyProtection="1">
      <alignment horizontal="left" wrapText="1"/>
    </xf>
    <xf numFmtId="164" fontId="10" fillId="0" borderId="69" xfId="0" applyNumberFormat="1" applyFont="1" applyFill="1" applyBorder="1" applyAlignment="1" applyProtection="1">
      <alignment horizontal="left" wrapText="1"/>
    </xf>
    <xf numFmtId="164" fontId="17" fillId="0" borderId="37" xfId="0" applyNumberFormat="1" applyFont="1" applyFill="1" applyBorder="1" applyAlignment="1" applyProtection="1">
      <alignment horizontal="left" vertical="center" wrapText="1" indent="1"/>
    </xf>
    <xf numFmtId="164" fontId="10" fillId="0" borderId="68" xfId="0" applyNumberFormat="1" applyFont="1" applyFill="1" applyBorder="1" applyAlignment="1" applyProtection="1">
      <alignment horizontal="left" vertical="center" wrapText="1" indent="1"/>
    </xf>
    <xf numFmtId="164" fontId="10" fillId="0" borderId="29" xfId="0" applyNumberFormat="1" applyFont="1" applyFill="1" applyBorder="1" applyAlignment="1" applyProtection="1">
      <alignment horizontal="left" vertical="center" wrapText="1" indent="1"/>
    </xf>
    <xf numFmtId="164" fontId="10" fillId="0" borderId="29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9" xfId="0" applyNumberFormat="1" applyFont="1" applyFill="1" applyBorder="1" applyAlignment="1" applyProtection="1">
      <alignment horizontal="left" vertical="center" wrapText="1" indent="1"/>
    </xf>
    <xf numFmtId="164" fontId="6" fillId="0" borderId="70" xfId="0" applyNumberFormat="1" applyFont="1" applyFill="1" applyBorder="1" applyAlignment="1" applyProtection="1">
      <alignment vertical="center" wrapText="1"/>
    </xf>
    <xf numFmtId="164" fontId="6" fillId="0" borderId="37" xfId="0" applyNumberFormat="1" applyFont="1" applyFill="1" applyBorder="1" applyAlignment="1" applyProtection="1">
      <alignment horizontal="left" vertical="center" wrapText="1"/>
    </xf>
    <xf numFmtId="164" fontId="10" fillId="0" borderId="44" xfId="0" applyNumberFormat="1" applyFont="1" applyFill="1" applyBorder="1" applyAlignment="1" applyProtection="1">
      <alignment horizontal="right" wrapText="1"/>
      <protection locked="0"/>
    </xf>
    <xf numFmtId="164" fontId="10" fillId="0" borderId="45" xfId="0" applyNumberFormat="1" applyFont="1" applyFill="1" applyBorder="1" applyAlignment="1" applyProtection="1">
      <alignment wrapText="1"/>
      <protection locked="0"/>
    </xf>
    <xf numFmtId="164" fontId="10" fillId="0" borderId="67" xfId="0" applyNumberFormat="1" applyFont="1" applyFill="1" applyBorder="1" applyAlignment="1" applyProtection="1">
      <alignment horizontal="right" wrapText="1"/>
      <protection locked="0"/>
    </xf>
    <xf numFmtId="164" fontId="17" fillId="0" borderId="23" xfId="0" applyNumberFormat="1" applyFont="1" applyFill="1" applyBorder="1" applyAlignment="1" applyProtection="1">
      <alignment vertical="center" wrapText="1"/>
      <protection locked="0"/>
    </xf>
    <xf numFmtId="164" fontId="10" fillId="0" borderId="44" xfId="0" applyNumberFormat="1" applyFont="1" applyFill="1" applyBorder="1" applyAlignment="1" applyProtection="1">
      <alignment wrapText="1"/>
      <protection locked="0"/>
    </xf>
    <xf numFmtId="164" fontId="17" fillId="0" borderId="45" xfId="0" applyNumberFormat="1" applyFont="1" applyFill="1" applyBorder="1" applyAlignment="1" applyProtection="1">
      <alignment wrapText="1"/>
    </xf>
    <xf numFmtId="164" fontId="17" fillId="0" borderId="45" xfId="0" applyNumberFormat="1" applyFont="1" applyFill="1" applyBorder="1" applyAlignment="1" applyProtection="1">
      <alignment wrapText="1"/>
      <protection locked="0"/>
    </xf>
    <xf numFmtId="164" fontId="17" fillId="0" borderId="45" xfId="0" applyNumberFormat="1" applyFont="1" applyFill="1" applyBorder="1" applyAlignment="1" applyProtection="1">
      <alignment horizontal="center" wrapText="1"/>
    </xf>
    <xf numFmtId="164" fontId="6" fillId="0" borderId="53" xfId="0" applyNumberFormat="1" applyFont="1" applyFill="1" applyBorder="1" applyAlignment="1" applyProtection="1">
      <alignment vertical="center" wrapText="1"/>
    </xf>
    <xf numFmtId="164" fontId="6" fillId="0" borderId="23" xfId="0" applyNumberFormat="1" applyFont="1" applyFill="1" applyBorder="1" applyAlignment="1" applyProtection="1">
      <alignment wrapText="1"/>
      <protection locked="0"/>
    </xf>
    <xf numFmtId="164" fontId="54" fillId="0" borderId="11" xfId="0" applyNumberFormat="1" applyFont="1" applyFill="1" applyBorder="1" applyAlignment="1" applyProtection="1">
      <alignment horizontal="center" vertical="center" wrapText="1"/>
    </xf>
    <xf numFmtId="164" fontId="54" fillId="0" borderId="23" xfId="0" applyNumberFormat="1" applyFont="1" applyFill="1" applyBorder="1" applyAlignment="1" applyProtection="1">
      <alignment horizontal="center" vertical="center" wrapText="1"/>
    </xf>
    <xf numFmtId="164" fontId="54" fillId="0" borderId="37" xfId="0" applyNumberFormat="1" applyFont="1" applyFill="1" applyBorder="1" applyAlignment="1" applyProtection="1">
      <alignment horizontal="center" vertical="center" wrapText="1"/>
    </xf>
    <xf numFmtId="164" fontId="54" fillId="0" borderId="0" xfId="0" applyNumberFormat="1" applyFont="1" applyFill="1" applyAlignment="1" applyProtection="1">
      <alignment horizontal="center" vertical="center" wrapText="1"/>
    </xf>
    <xf numFmtId="164" fontId="41" fillId="0" borderId="22" xfId="0" applyNumberFormat="1" applyFont="1" applyFill="1" applyBorder="1" applyAlignment="1" applyProtection="1">
      <alignment horizontal="right" wrapText="1"/>
    </xf>
    <xf numFmtId="164" fontId="10" fillId="0" borderId="51" xfId="0" applyNumberFormat="1" applyFont="1" applyFill="1" applyBorder="1" applyAlignment="1" applyProtection="1">
      <alignment wrapText="1"/>
      <protection locked="0"/>
    </xf>
    <xf numFmtId="164" fontId="10" fillId="0" borderId="40" xfId="0" applyNumberFormat="1" applyFont="1" applyFill="1" applyBorder="1" applyAlignment="1" applyProtection="1">
      <alignment wrapText="1"/>
      <protection locked="0"/>
    </xf>
    <xf numFmtId="164" fontId="53" fillId="0" borderId="50" xfId="0" applyNumberFormat="1" applyFont="1" applyFill="1" applyBorder="1" applyAlignment="1" applyProtection="1">
      <alignment horizontal="center" vertical="center" wrapText="1"/>
    </xf>
    <xf numFmtId="164" fontId="53" fillId="0" borderId="42" xfId="0" applyNumberFormat="1" applyFont="1" applyFill="1" applyBorder="1" applyAlignment="1" applyProtection="1">
      <alignment horizontal="center" vertical="center" wrapText="1"/>
    </xf>
    <xf numFmtId="164" fontId="53" fillId="0" borderId="41" xfId="0" applyNumberFormat="1" applyFont="1" applyFill="1" applyBorder="1" applyAlignment="1" applyProtection="1">
      <alignment horizontal="center" vertical="center" wrapText="1"/>
    </xf>
    <xf numFmtId="0" fontId="6" fillId="0" borderId="10" xfId="12" applyFont="1" applyFill="1" applyBorder="1" applyAlignment="1" applyProtection="1">
      <alignment vertical="center" wrapText="1"/>
    </xf>
    <xf numFmtId="49" fontId="4" fillId="0" borderId="15" xfId="12" applyNumberFormat="1" applyFont="1" applyFill="1" applyBorder="1" applyAlignment="1" applyProtection="1">
      <alignment horizontal="center" vertical="center" wrapText="1"/>
    </xf>
    <xf numFmtId="49" fontId="4" fillId="0" borderId="14" xfId="12" applyNumberFormat="1" applyFont="1" applyFill="1" applyBorder="1" applyAlignment="1" applyProtection="1">
      <alignment horizontal="center" vertical="center" wrapText="1"/>
    </xf>
    <xf numFmtId="0" fontId="4" fillId="0" borderId="25" xfId="12" applyFont="1" applyFill="1" applyBorder="1" applyAlignment="1" applyProtection="1">
      <alignment horizontal="left" vertical="center" wrapText="1" indent="6"/>
    </xf>
    <xf numFmtId="0" fontId="4" fillId="0" borderId="25" xfId="12" applyFont="1" applyFill="1" applyBorder="1" applyAlignment="1" applyProtection="1">
      <alignment horizontal="left" vertical="center" wrapText="1" indent="5"/>
    </xf>
    <xf numFmtId="0" fontId="4" fillId="0" borderId="25" xfId="12" applyFont="1" applyFill="1" applyBorder="1" applyAlignment="1" applyProtection="1">
      <alignment horizontal="left" indent="5"/>
    </xf>
    <xf numFmtId="49" fontId="4" fillId="0" borderId="16" xfId="12" applyNumberFormat="1" applyFont="1" applyFill="1" applyBorder="1" applyAlignment="1" applyProtection="1">
      <alignment horizontal="center" vertical="center" wrapText="1"/>
    </xf>
    <xf numFmtId="0" fontId="4" fillId="0" borderId="26" xfId="12" applyFont="1" applyFill="1" applyBorder="1" applyAlignment="1" applyProtection="1">
      <alignment horizontal="left" vertical="center" wrapText="1" indent="5"/>
    </xf>
    <xf numFmtId="49" fontId="41" fillId="0" borderId="13" xfId="12" applyNumberFormat="1" applyFont="1" applyFill="1" applyBorder="1" applyAlignment="1" applyProtection="1">
      <alignment horizontal="center" vertical="center" wrapText="1"/>
    </xf>
    <xf numFmtId="0" fontId="41" fillId="0" borderId="28" xfId="12" applyFont="1" applyFill="1" applyBorder="1" applyAlignment="1" applyProtection="1">
      <alignment horizontal="left" vertical="center" wrapText="1" indent="1"/>
    </xf>
    <xf numFmtId="0" fontId="28" fillId="0" borderId="25" xfId="0" quotePrefix="1" applyFont="1" applyBorder="1" applyAlignment="1" applyProtection="1">
      <alignment horizontal="left" vertical="center" wrapText="1" indent="2"/>
    </xf>
    <xf numFmtId="49" fontId="41" fillId="0" borderId="14" xfId="12" applyNumberFormat="1" applyFont="1" applyFill="1" applyBorder="1" applyAlignment="1" applyProtection="1">
      <alignment horizontal="center" vertical="center" wrapText="1"/>
    </xf>
    <xf numFmtId="0" fontId="41" fillId="0" borderId="25" xfId="12" applyFont="1" applyFill="1" applyBorder="1" applyAlignment="1" applyProtection="1">
      <alignment horizontal="left" vertical="center" wrapText="1" indent="1"/>
    </xf>
    <xf numFmtId="0" fontId="59" fillId="0" borderId="25" xfId="0" applyFont="1" applyBorder="1" applyAlignment="1" applyProtection="1">
      <alignment horizontal="left" vertical="center" wrapText="1" indent="1"/>
    </xf>
    <xf numFmtId="49" fontId="4" fillId="0" borderId="33" xfId="12" applyNumberFormat="1" applyFont="1" applyFill="1" applyBorder="1" applyAlignment="1" applyProtection="1">
      <alignment horizontal="center" vertical="center" wrapText="1"/>
    </xf>
    <xf numFmtId="164" fontId="29" fillId="0" borderId="23" xfId="12" applyNumberFormat="1" applyFont="1" applyFill="1" applyBorder="1" applyAlignment="1" applyProtection="1">
      <alignment vertical="center" wrapText="1"/>
    </xf>
    <xf numFmtId="164" fontId="3" fillId="0" borderId="52" xfId="12" applyNumberFormat="1" applyFont="1" applyFill="1" applyBorder="1" applyAlignment="1" applyProtection="1">
      <alignment vertical="center" wrapText="1"/>
      <protection locked="0"/>
    </xf>
    <xf numFmtId="164" fontId="3" fillId="0" borderId="45" xfId="12" applyNumberFormat="1" applyFont="1" applyFill="1" applyBorder="1" applyAlignment="1" applyProtection="1">
      <alignment vertical="center" wrapText="1"/>
      <protection locked="0"/>
    </xf>
    <xf numFmtId="3" fontId="39" fillId="0" borderId="45" xfId="12" applyNumberFormat="1" applyFont="1" applyFill="1" applyBorder="1" applyAlignment="1" applyProtection="1">
      <alignment vertical="center" wrapText="1"/>
      <protection locked="0"/>
    </xf>
    <xf numFmtId="164" fontId="25" fillId="0" borderId="23" xfId="0" quotePrefix="1" applyNumberFormat="1" applyFont="1" applyBorder="1" applyAlignment="1" applyProtection="1">
      <alignment vertical="center" wrapText="1"/>
    </xf>
    <xf numFmtId="0" fontId="17" fillId="0" borderId="10" xfId="12" applyFont="1" applyFill="1" applyBorder="1" applyAlignment="1" applyProtection="1">
      <alignment horizontal="left" vertical="center" wrapText="1" indent="1"/>
    </xf>
    <xf numFmtId="49" fontId="41" fillId="0" borderId="15" xfId="12" applyNumberFormat="1" applyFont="1" applyFill="1" applyBorder="1" applyAlignment="1" applyProtection="1">
      <alignment horizontal="center" vertical="center" wrapText="1"/>
    </xf>
    <xf numFmtId="49" fontId="10" fillId="0" borderId="14" xfId="12" applyNumberFormat="1" applyFont="1" applyFill="1" applyBorder="1" applyAlignment="1" applyProtection="1">
      <alignment horizontal="center" vertical="center" wrapText="1"/>
    </xf>
    <xf numFmtId="49" fontId="10" fillId="0" borderId="16" xfId="12" applyNumberFormat="1" applyFont="1" applyFill="1" applyBorder="1" applyAlignment="1" applyProtection="1">
      <alignment horizontal="center" vertical="center" wrapText="1"/>
    </xf>
    <xf numFmtId="0" fontId="6" fillId="0" borderId="20" xfId="12" applyFont="1" applyFill="1" applyBorder="1" applyAlignment="1" applyProtection="1">
      <alignment horizontal="center" vertical="center" wrapText="1"/>
    </xf>
    <xf numFmtId="0" fontId="17" fillId="0" borderId="27" xfId="12" applyFont="1" applyFill="1" applyBorder="1" applyAlignment="1" applyProtection="1">
      <alignment horizontal="left" vertical="center" wrapText="1" indent="1"/>
    </xf>
    <xf numFmtId="49" fontId="4" fillId="0" borderId="13" xfId="12" applyNumberFormat="1" applyFont="1" applyFill="1" applyBorder="1" applyAlignment="1" applyProtection="1">
      <alignment horizontal="center" vertical="center" wrapText="1"/>
    </xf>
    <xf numFmtId="0" fontId="28" fillId="0" borderId="24" xfId="0" applyFont="1" applyBorder="1" applyAlignment="1" applyProtection="1">
      <alignment horizontal="left" wrapText="1" indent="1"/>
    </xf>
    <xf numFmtId="0" fontId="28" fillId="0" borderId="25" xfId="0" applyFont="1" applyBorder="1" applyAlignment="1" applyProtection="1">
      <alignment horizontal="left" wrapText="1" indent="1"/>
    </xf>
    <xf numFmtId="0" fontId="28" fillId="0" borderId="26" xfId="0" applyFont="1" applyBorder="1" applyAlignment="1" applyProtection="1">
      <alignment horizontal="left" wrapText="1" indent="1"/>
    </xf>
    <xf numFmtId="0" fontId="24" fillId="0" borderId="10" xfId="0" applyFont="1" applyBorder="1" applyAlignment="1" applyProtection="1">
      <alignment horizontal="left" vertical="center" wrapText="1" indent="1"/>
    </xf>
    <xf numFmtId="0" fontId="28" fillId="0" borderId="28" xfId="0" applyFont="1" applyBorder="1" applyAlignment="1" applyProtection="1">
      <alignment horizontal="left" wrapText="1" indent="1"/>
    </xf>
    <xf numFmtId="0" fontId="28" fillId="0" borderId="36" xfId="0" applyFont="1" applyBorder="1" applyAlignment="1" applyProtection="1">
      <alignment horizontal="left" wrapText="1" indent="1"/>
    </xf>
    <xf numFmtId="0" fontId="28" fillId="0" borderId="26" xfId="0" applyFont="1" applyBorder="1" applyAlignment="1" applyProtection="1">
      <alignment wrapText="1"/>
    </xf>
    <xf numFmtId="0" fontId="59" fillId="0" borderId="25" xfId="0" applyFont="1" applyBorder="1" applyAlignment="1" applyProtection="1">
      <alignment horizontal="left" wrapText="1" indent="1"/>
    </xf>
    <xf numFmtId="0" fontId="28" fillId="0" borderId="15" xfId="0" applyFont="1" applyBorder="1" applyAlignment="1" applyProtection="1">
      <alignment horizontal="center" wrapText="1"/>
    </xf>
    <xf numFmtId="0" fontId="28" fillId="0" borderId="14" xfId="0" applyFont="1" applyBorder="1" applyAlignment="1" applyProtection="1">
      <alignment horizontal="center" wrapText="1"/>
    </xf>
    <xf numFmtId="0" fontId="28" fillId="0" borderId="16" xfId="0" applyFont="1" applyBorder="1" applyAlignment="1" applyProtection="1">
      <alignment horizontal="center" wrapText="1"/>
    </xf>
    <xf numFmtId="0" fontId="24" fillId="0" borderId="10" xfId="0" applyFont="1" applyBorder="1" applyAlignment="1" applyProtection="1">
      <alignment wrapText="1"/>
    </xf>
    <xf numFmtId="164" fontId="10" fillId="0" borderId="54" xfId="0" applyNumberFormat="1" applyFont="1" applyFill="1" applyBorder="1" applyAlignment="1" applyProtection="1">
      <alignment horizontal="center" vertical="center" wrapText="1"/>
    </xf>
    <xf numFmtId="164" fontId="10" fillId="0" borderId="5" xfId="0" applyNumberFormat="1" applyFont="1" applyFill="1" applyBorder="1" applyAlignment="1" applyProtection="1">
      <alignment vertical="center" wrapText="1"/>
      <protection locked="0"/>
    </xf>
    <xf numFmtId="164" fontId="10" fillId="0" borderId="62" xfId="0" applyNumberFormat="1" applyFont="1" applyFill="1" applyBorder="1" applyAlignment="1" applyProtection="1">
      <alignment horizontal="right" wrapText="1"/>
      <protection locked="0"/>
    </xf>
    <xf numFmtId="0" fontId="29" fillId="0" borderId="23" xfId="0" applyFont="1" applyFill="1" applyBorder="1" applyAlignment="1" applyProtection="1">
      <alignment horizontal="center" vertical="center" wrapText="1"/>
    </xf>
    <xf numFmtId="0" fontId="28" fillId="0" borderId="61" xfId="0" applyFont="1" applyBorder="1" applyAlignment="1" applyProtection="1">
      <alignment wrapText="1"/>
    </xf>
    <xf numFmtId="0" fontId="15" fillId="0" borderId="50" xfId="0" applyFont="1" applyFill="1" applyBorder="1" applyAlignment="1" applyProtection="1">
      <alignment horizontal="center" vertical="center" wrapText="1"/>
    </xf>
    <xf numFmtId="3" fontId="29" fillId="0" borderId="23" xfId="12" applyNumberFormat="1" applyFont="1" applyFill="1" applyBorder="1" applyAlignment="1" applyProtection="1">
      <alignment horizontal="right" wrapText="1"/>
    </xf>
    <xf numFmtId="3" fontId="3" fillId="0" borderId="52" xfId="12" applyNumberFormat="1" applyFont="1" applyFill="1" applyBorder="1" applyAlignment="1" applyProtection="1">
      <alignment horizontal="right" wrapText="1"/>
      <protection locked="0"/>
    </xf>
    <xf numFmtId="3" fontId="3" fillId="0" borderId="45" xfId="12" applyNumberFormat="1" applyFont="1" applyFill="1" applyBorder="1" applyAlignment="1" applyProtection="1">
      <alignment horizontal="right" wrapText="1"/>
      <protection locked="0"/>
    </xf>
    <xf numFmtId="3" fontId="3" fillId="0" borderId="53" xfId="12" applyNumberFormat="1" applyFont="1" applyFill="1" applyBorder="1" applyAlignment="1" applyProtection="1">
      <alignment horizontal="right" wrapText="1"/>
      <protection locked="0"/>
    </xf>
    <xf numFmtId="3" fontId="3" fillId="0" borderId="44" xfId="12" applyNumberFormat="1" applyFont="1" applyFill="1" applyBorder="1" applyAlignment="1" applyProtection="1">
      <alignment horizontal="right" wrapText="1"/>
      <protection locked="0"/>
    </xf>
    <xf numFmtId="3" fontId="32" fillId="0" borderId="23" xfId="12" applyNumberFormat="1" applyFont="1" applyFill="1" applyBorder="1" applyAlignment="1" applyProtection="1">
      <alignment horizontal="right" wrapText="1"/>
    </xf>
    <xf numFmtId="3" fontId="3" fillId="0" borderId="44" xfId="12" applyNumberFormat="1" applyFont="1" applyFill="1" applyBorder="1" applyAlignment="1" applyProtection="1">
      <alignment horizontal="right" wrapText="1"/>
    </xf>
    <xf numFmtId="3" fontId="39" fillId="0" borderId="45" xfId="12" applyNumberFormat="1" applyFont="1" applyFill="1" applyBorder="1" applyAlignment="1" applyProtection="1">
      <alignment horizontal="right" wrapText="1"/>
      <protection locked="0"/>
    </xf>
    <xf numFmtId="3" fontId="31" fillId="0" borderId="45" xfId="12" applyNumberFormat="1" applyFont="1" applyFill="1" applyBorder="1" applyAlignment="1" applyProtection="1">
      <alignment horizontal="right" wrapText="1"/>
      <protection locked="0"/>
    </xf>
    <xf numFmtId="3" fontId="31" fillId="0" borderId="54" xfId="12" applyNumberFormat="1" applyFont="1" applyFill="1" applyBorder="1" applyAlignment="1" applyProtection="1">
      <alignment horizontal="right" wrapText="1"/>
      <protection locked="0"/>
    </xf>
    <xf numFmtId="3" fontId="31" fillId="0" borderId="53" xfId="12" applyNumberFormat="1" applyFont="1" applyFill="1" applyBorder="1" applyAlignment="1" applyProtection="1">
      <alignment horizontal="right" wrapText="1"/>
      <protection locked="0"/>
    </xf>
    <xf numFmtId="3" fontId="3" fillId="0" borderId="54" xfId="12" applyNumberFormat="1" applyFont="1" applyFill="1" applyBorder="1" applyAlignment="1" applyProtection="1">
      <alignment horizontal="right" wrapText="1"/>
      <protection locked="0"/>
    </xf>
    <xf numFmtId="3" fontId="31" fillId="0" borderId="52" xfId="12" applyNumberFormat="1" applyFont="1" applyFill="1" applyBorder="1" applyAlignment="1" applyProtection="1">
      <alignment horizontal="right" wrapText="1"/>
      <protection locked="0"/>
    </xf>
    <xf numFmtId="3" fontId="29" fillId="0" borderId="23" xfId="12" applyNumberFormat="1" applyFont="1" applyFill="1" applyBorder="1" applyAlignment="1" applyProtection="1">
      <alignment horizontal="right" wrapText="1"/>
      <protection locked="0"/>
    </xf>
    <xf numFmtId="3" fontId="3" fillId="0" borderId="45" xfId="12" applyNumberFormat="1" applyFont="1" applyFill="1" applyBorder="1" applyAlignment="1" applyProtection="1">
      <alignment wrapText="1"/>
      <protection locked="0"/>
    </xf>
    <xf numFmtId="3" fontId="3" fillId="0" borderId="54" xfId="12" applyNumberFormat="1" applyFont="1" applyFill="1" applyBorder="1" applyAlignment="1" applyProtection="1">
      <alignment wrapText="1"/>
      <protection locked="0"/>
    </xf>
    <xf numFmtId="3" fontId="3" fillId="0" borderId="52" xfId="12" applyNumberFormat="1" applyFont="1" applyFill="1" applyBorder="1" applyAlignment="1" applyProtection="1">
      <alignment vertical="center" wrapText="1"/>
      <protection locked="0"/>
    </xf>
    <xf numFmtId="164" fontId="3" fillId="0" borderId="45" xfId="12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54" xfId="12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3" xfId="12" applyNumberFormat="1" applyFont="1" applyFill="1" applyBorder="1" applyAlignment="1" applyProtection="1">
      <alignment horizontal="right" vertical="center" wrapText="1" indent="1"/>
    </xf>
    <xf numFmtId="164" fontId="3" fillId="0" borderId="52" xfId="12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3" xfId="0" applyNumberFormat="1" applyFont="1" applyBorder="1" applyAlignment="1" applyProtection="1">
      <alignment horizontal="right" vertical="center" wrapText="1" indent="1"/>
    </xf>
    <xf numFmtId="0" fontId="6" fillId="0" borderId="23" xfId="0" applyFont="1" applyFill="1" applyBorder="1" applyAlignment="1">
      <alignment horizontal="center" vertical="center"/>
    </xf>
    <xf numFmtId="3" fontId="29" fillId="0" borderId="23" xfId="12" applyNumberFormat="1" applyFont="1" applyFill="1" applyBorder="1" applyAlignment="1" applyProtection="1">
      <alignment wrapText="1"/>
    </xf>
    <xf numFmtId="3" fontId="3" fillId="0" borderId="52" xfId="12" applyNumberFormat="1" applyFont="1" applyFill="1" applyBorder="1" applyAlignment="1" applyProtection="1">
      <alignment wrapText="1"/>
      <protection locked="0"/>
    </xf>
    <xf numFmtId="3" fontId="3" fillId="0" borderId="44" xfId="12" applyNumberFormat="1" applyFont="1" applyFill="1" applyBorder="1" applyAlignment="1" applyProtection="1">
      <alignment wrapText="1"/>
      <protection locked="0"/>
    </xf>
    <xf numFmtId="3" fontId="32" fillId="0" borderId="23" xfId="12" applyNumberFormat="1" applyFont="1" applyFill="1" applyBorder="1" applyAlignment="1" applyProtection="1">
      <alignment wrapText="1"/>
    </xf>
    <xf numFmtId="3" fontId="25" fillId="0" borderId="23" xfId="0" applyNumberFormat="1" applyFont="1" applyBorder="1" applyAlignment="1" applyProtection="1">
      <alignment wrapText="1"/>
    </xf>
    <xf numFmtId="3" fontId="25" fillId="0" borderId="23" xfId="0" quotePrefix="1" applyNumberFormat="1" applyFont="1" applyBorder="1" applyAlignment="1" applyProtection="1">
      <alignment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3" fontId="6" fillId="0" borderId="23" xfId="12" applyNumberFormat="1" applyFont="1" applyFill="1" applyBorder="1" applyAlignment="1" applyProtection="1">
      <alignment horizontal="right" vertical="center" wrapText="1" indent="1"/>
    </xf>
    <xf numFmtId="3" fontId="4" fillId="0" borderId="52" xfId="12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45" xfId="12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54" xfId="12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50" xfId="12" applyNumberFormat="1" applyFont="1" applyFill="1" applyBorder="1" applyAlignment="1" applyProtection="1">
      <alignment wrapText="1"/>
    </xf>
    <xf numFmtId="3" fontId="4" fillId="0" borderId="44" xfId="12" applyNumberFormat="1" applyFont="1" applyFill="1" applyBorder="1" applyAlignment="1" applyProtection="1">
      <alignment horizontal="right" vertical="center" wrapText="1" indent="1"/>
    </xf>
    <xf numFmtId="3" fontId="41" fillId="0" borderId="45" xfId="12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53" xfId="12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44" xfId="12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45" xfId="12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53" xfId="12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44" xfId="12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26" xfId="0" applyFont="1" applyBorder="1" applyAlignment="1" applyProtection="1">
      <alignment horizontal="left" vertical="center" wrapText="1" indent="1"/>
    </xf>
    <xf numFmtId="3" fontId="10" fillId="0" borderId="45" xfId="12" applyNumberFormat="1" applyFont="1" applyFill="1" applyBorder="1" applyAlignment="1" applyProtection="1">
      <alignment wrapText="1"/>
      <protection locked="0"/>
    </xf>
    <xf numFmtId="3" fontId="41" fillId="0" borderId="54" xfId="12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52" xfId="12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54" xfId="12" applyNumberFormat="1" applyFont="1" applyFill="1" applyBorder="1" applyAlignment="1" applyProtection="1">
      <alignment horizontal="right" vertical="center" wrapText="1" indent="1"/>
      <protection locked="0"/>
    </xf>
    <xf numFmtId="0" fontId="59" fillId="0" borderId="24" xfId="0" applyFont="1" applyBorder="1" applyAlignment="1" applyProtection="1">
      <alignment horizontal="left" wrapText="1" indent="1"/>
    </xf>
    <xf numFmtId="49" fontId="4" fillId="0" borderId="17" xfId="12" applyNumberFormat="1" applyFont="1" applyFill="1" applyBorder="1" applyAlignment="1" applyProtection="1">
      <alignment horizontal="center" vertical="center" wrapText="1"/>
    </xf>
    <xf numFmtId="3" fontId="6" fillId="0" borderId="23" xfId="12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3" xfId="12" applyNumberFormat="1" applyFont="1" applyFill="1" applyBorder="1" applyAlignment="1" applyProtection="1">
      <alignment horizontal="right" vertical="center" wrapText="1" indent="1"/>
    </xf>
    <xf numFmtId="0" fontId="24" fillId="0" borderId="38" xfId="0" applyFont="1" applyBorder="1" applyAlignment="1" applyProtection="1">
      <alignment horizontal="center" wrapText="1"/>
    </xf>
    <xf numFmtId="0" fontId="24" fillId="0" borderId="0" xfId="0" applyFont="1" applyBorder="1" applyAlignment="1" applyProtection="1">
      <alignment wrapText="1"/>
    </xf>
    <xf numFmtId="164" fontId="17" fillId="0" borderId="0" xfId="12" applyNumberFormat="1" applyFont="1" applyFill="1" applyBorder="1" applyAlignment="1" applyProtection="1">
      <alignment horizontal="right" vertical="center" wrapText="1" indent="1"/>
    </xf>
    <xf numFmtId="3" fontId="6" fillId="0" borderId="23" xfId="12" applyNumberFormat="1" applyFont="1" applyFill="1" applyBorder="1" applyAlignment="1" applyProtection="1">
      <alignment wrapText="1"/>
    </xf>
    <xf numFmtId="3" fontId="4" fillId="0" borderId="52" xfId="12" applyNumberFormat="1" applyFont="1" applyFill="1" applyBorder="1" applyAlignment="1" applyProtection="1">
      <alignment wrapText="1"/>
      <protection locked="0"/>
    </xf>
    <xf numFmtId="3" fontId="4" fillId="0" borderId="45" xfId="12" applyNumberFormat="1" applyFont="1" applyFill="1" applyBorder="1" applyAlignment="1" applyProtection="1">
      <alignment wrapText="1"/>
      <protection locked="0"/>
    </xf>
    <xf numFmtId="3" fontId="4" fillId="0" borderId="54" xfId="12" applyNumberFormat="1" applyFont="1" applyFill="1" applyBorder="1" applyAlignment="1" applyProtection="1">
      <alignment wrapText="1"/>
      <protection locked="0"/>
    </xf>
    <xf numFmtId="0" fontId="4" fillId="0" borderId="29" xfId="12" applyFont="1" applyFill="1" applyBorder="1" applyAlignment="1" applyProtection="1">
      <alignment horizontal="left" vertical="center" wrapText="1" indent="1"/>
    </xf>
    <xf numFmtId="0" fontId="4" fillId="0" borderId="0" xfId="12" applyFont="1" applyFill="1" applyBorder="1" applyAlignment="1" applyProtection="1">
      <alignment horizontal="left" vertical="center" wrapText="1" indent="1"/>
    </xf>
    <xf numFmtId="3" fontId="4" fillId="0" borderId="44" xfId="12" applyNumberFormat="1" applyFont="1" applyFill="1" applyBorder="1" applyAlignment="1" applyProtection="1">
      <alignment wrapText="1"/>
      <protection locked="0"/>
    </xf>
    <xf numFmtId="3" fontId="41" fillId="0" borderId="45" xfId="12" applyNumberFormat="1" applyFont="1" applyFill="1" applyBorder="1" applyAlignment="1" applyProtection="1">
      <alignment wrapText="1"/>
      <protection locked="0"/>
    </xf>
    <xf numFmtId="0" fontId="28" fillId="0" borderId="25" xfId="0" applyFont="1" applyBorder="1" applyAlignment="1" applyProtection="1">
      <alignment horizontal="left" vertical="center" wrapText="1" indent="1"/>
    </xf>
    <xf numFmtId="3" fontId="41" fillId="0" borderId="67" xfId="12" applyNumberFormat="1" applyFont="1" applyFill="1" applyBorder="1" applyAlignment="1" applyProtection="1">
      <alignment wrapText="1"/>
      <protection locked="0"/>
    </xf>
    <xf numFmtId="0" fontId="4" fillId="0" borderId="30" xfId="12" applyFont="1" applyFill="1" applyBorder="1" applyAlignment="1" applyProtection="1">
      <alignment horizontal="left" vertical="center" wrapText="1" indent="1"/>
    </xf>
    <xf numFmtId="3" fontId="10" fillId="0" borderId="52" xfId="12" applyNumberFormat="1" applyFont="1" applyFill="1" applyBorder="1" applyAlignment="1" applyProtection="1">
      <alignment wrapText="1"/>
      <protection locked="0"/>
    </xf>
    <xf numFmtId="3" fontId="10" fillId="0" borderId="54" xfId="12" applyNumberFormat="1" applyFont="1" applyFill="1" applyBorder="1" applyAlignment="1" applyProtection="1">
      <alignment wrapText="1"/>
      <protection locked="0"/>
    </xf>
    <xf numFmtId="3" fontId="17" fillId="0" borderId="23" xfId="12" applyNumberFormat="1" applyFont="1" applyFill="1" applyBorder="1" applyAlignment="1" applyProtection="1">
      <alignment wrapText="1"/>
    </xf>
    <xf numFmtId="49" fontId="4" fillId="0" borderId="21" xfId="12" applyNumberFormat="1" applyFont="1" applyFill="1" applyBorder="1" applyAlignment="1" applyProtection="1">
      <alignment horizontal="center" vertical="center" wrapText="1"/>
    </xf>
    <xf numFmtId="3" fontId="24" fillId="0" borderId="23" xfId="0" applyNumberFormat="1" applyFont="1" applyBorder="1" applyAlignment="1" applyProtection="1">
      <alignment wrapText="1"/>
    </xf>
    <xf numFmtId="3" fontId="24" fillId="0" borderId="23" xfId="0" quotePrefix="1" applyNumberFormat="1" applyFont="1" applyBorder="1" applyAlignment="1" applyProtection="1">
      <alignment wrapText="1"/>
    </xf>
    <xf numFmtId="0" fontId="24" fillId="0" borderId="27" xfId="0" applyFont="1" applyBorder="1" applyAlignment="1" applyProtection="1">
      <alignment horizontal="left" vertical="center" wrapText="1" indent="1"/>
    </xf>
    <xf numFmtId="3" fontId="24" fillId="0" borderId="46" xfId="0" quotePrefix="1" applyNumberFormat="1" applyFont="1" applyBorder="1" applyAlignment="1" applyProtection="1">
      <alignment wrapText="1"/>
    </xf>
    <xf numFmtId="0" fontId="10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vertical="center" wrapText="1"/>
    </xf>
    <xf numFmtId="164" fontId="6" fillId="0" borderId="23" xfId="12" applyNumberFormat="1" applyFont="1" applyFill="1" applyBorder="1" applyAlignment="1" applyProtection="1">
      <alignment horizontal="right" vertical="center" wrapText="1" indent="1"/>
    </xf>
    <xf numFmtId="0" fontId="15" fillId="0" borderId="51" xfId="0" applyFont="1" applyFill="1" applyBorder="1" applyAlignment="1" applyProtection="1">
      <alignment horizontal="center" vertical="center" wrapText="1"/>
    </xf>
    <xf numFmtId="3" fontId="3" fillId="0" borderId="52" xfId="12" applyNumberFormat="1" applyFont="1" applyFill="1" applyBorder="1" applyAlignment="1" applyProtection="1">
      <alignment horizontal="right" wrapText="1"/>
    </xf>
    <xf numFmtId="3" fontId="10" fillId="0" borderId="45" xfId="0" applyNumberFormat="1" applyFont="1" applyFill="1" applyBorder="1" applyAlignment="1" applyProtection="1">
      <alignment horizontal="right" wrapText="1"/>
      <protection locked="0"/>
    </xf>
    <xf numFmtId="3" fontId="3" fillId="0" borderId="53" xfId="12" applyNumberFormat="1" applyFont="1" applyFill="1" applyBorder="1" applyAlignment="1" applyProtection="1">
      <alignment wrapText="1"/>
      <protection locked="0"/>
    </xf>
    <xf numFmtId="3" fontId="4" fillId="0" borderId="44" xfId="12" applyNumberFormat="1" applyFont="1" applyFill="1" applyBorder="1" applyAlignment="1" applyProtection="1">
      <alignment horizontal="right" wrapText="1"/>
      <protection locked="0"/>
    </xf>
    <xf numFmtId="3" fontId="55" fillId="0" borderId="45" xfId="12" applyNumberFormat="1" applyFont="1" applyFill="1" applyBorder="1" applyAlignment="1" applyProtection="1">
      <alignment horizontal="right" wrapText="1"/>
      <protection locked="0"/>
    </xf>
    <xf numFmtId="3" fontId="4" fillId="0" borderId="45" xfId="12" applyNumberFormat="1" applyFont="1" applyFill="1" applyBorder="1" applyAlignment="1" applyProtection="1">
      <alignment horizontal="right" wrapText="1"/>
      <protection locked="0"/>
    </xf>
    <xf numFmtId="3" fontId="55" fillId="0" borderId="53" xfId="12" applyNumberFormat="1" applyFont="1" applyFill="1" applyBorder="1" applyAlignment="1" applyProtection="1">
      <alignment horizontal="right" wrapText="1"/>
      <protection locked="0"/>
    </xf>
    <xf numFmtId="3" fontId="52" fillId="0" borderId="11" xfId="14" applyNumberFormat="1" applyFont="1" applyBorder="1" applyAlignment="1">
      <alignment horizontal="center" vertical="center" wrapText="1"/>
    </xf>
    <xf numFmtId="0" fontId="52" fillId="2" borderId="37" xfId="14" applyFont="1" applyFill="1" applyBorder="1" applyAlignment="1">
      <alignment horizontal="center" vertical="center" wrapText="1"/>
    </xf>
    <xf numFmtId="0" fontId="52" fillId="2" borderId="23" xfId="14" applyFont="1" applyFill="1" applyBorder="1" applyAlignment="1">
      <alignment horizontal="center" vertical="center" wrapText="1"/>
    </xf>
    <xf numFmtId="3" fontId="52" fillId="0" borderId="50" xfId="14" applyNumberFormat="1" applyFont="1" applyBorder="1" applyAlignment="1">
      <alignment horizontal="center" vertical="center" wrapText="1"/>
    </xf>
    <xf numFmtId="0" fontId="28" fillId="0" borderId="25" xfId="14" applyFont="1" applyFill="1" applyBorder="1" applyAlignment="1">
      <alignment vertical="center" wrapText="1"/>
    </xf>
    <xf numFmtId="3" fontId="28" fillId="0" borderId="14" xfId="14" applyNumberFormat="1" applyFont="1" applyFill="1" applyBorder="1" applyAlignment="1">
      <alignment horizontal="right" shrinkToFit="1"/>
    </xf>
    <xf numFmtId="3" fontId="28" fillId="0" borderId="52" xfId="14" applyNumberFormat="1" applyFont="1" applyFill="1" applyBorder="1" applyAlignment="1">
      <alignment horizontal="right" shrinkToFit="1"/>
    </xf>
    <xf numFmtId="3" fontId="28" fillId="0" borderId="68" xfId="14" applyNumberFormat="1" applyFont="1" applyFill="1" applyBorder="1" applyAlignment="1">
      <alignment horizontal="right" shrinkToFit="1"/>
    </xf>
    <xf numFmtId="3" fontId="24" fillId="4" borderId="44" xfId="14" applyNumberFormat="1" applyFont="1" applyFill="1" applyBorder="1" applyAlignment="1">
      <alignment horizontal="right" shrinkToFit="1"/>
    </xf>
    <xf numFmtId="3" fontId="28" fillId="0" borderId="45" xfId="14" applyNumberFormat="1" applyFont="1" applyFill="1" applyBorder="1" applyAlignment="1">
      <alignment horizontal="right" shrinkToFit="1"/>
    </xf>
    <xf numFmtId="3" fontId="28" fillId="0" borderId="29" xfId="14" applyNumberFormat="1" applyFont="1" applyFill="1" applyBorder="1" applyAlignment="1">
      <alignment horizontal="right" shrinkToFit="1"/>
    </xf>
    <xf numFmtId="3" fontId="24" fillId="4" borderId="45" xfId="14" applyNumberFormat="1" applyFont="1" applyFill="1" applyBorder="1" applyAlignment="1">
      <alignment horizontal="right" shrinkToFit="1"/>
    </xf>
    <xf numFmtId="3" fontId="28" fillId="0" borderId="39" xfId="14" applyNumberFormat="1" applyFont="1" applyFill="1" applyBorder="1" applyAlignment="1">
      <alignment horizontal="right" shrinkToFit="1"/>
    </xf>
    <xf numFmtId="3" fontId="28" fillId="0" borderId="48" xfId="14" applyNumberFormat="1" applyFont="1" applyFill="1" applyBorder="1" applyAlignment="1">
      <alignment horizontal="right" shrinkToFit="1"/>
    </xf>
    <xf numFmtId="3" fontId="28" fillId="0" borderId="16" xfId="14" applyNumberFormat="1" applyFont="1" applyFill="1" applyBorder="1" applyAlignment="1">
      <alignment horizontal="right" shrinkToFit="1"/>
    </xf>
    <xf numFmtId="0" fontId="25" fillId="6" borderId="20" xfId="14" applyFont="1" applyFill="1" applyBorder="1" applyAlignment="1">
      <alignment horizontal="center" wrapText="1"/>
    </xf>
    <xf numFmtId="3" fontId="17" fillId="6" borderId="20" xfId="0" applyNumberFormat="1" applyFont="1" applyFill="1" applyBorder="1" applyAlignment="1">
      <alignment horizontal="right" wrapText="1"/>
    </xf>
    <xf numFmtId="3" fontId="17" fillId="6" borderId="56" xfId="0" applyNumberFormat="1" applyFont="1" applyFill="1" applyBorder="1" applyAlignment="1">
      <alignment horizontal="right" wrapText="1"/>
    </xf>
    <xf numFmtId="0" fontId="33" fillId="7" borderId="1" xfId="14" applyFont="1" applyFill="1" applyBorder="1" applyAlignment="1">
      <alignment horizontal="center"/>
    </xf>
    <xf numFmtId="0" fontId="33" fillId="7" borderId="10" xfId="14" applyFont="1" applyFill="1" applyBorder="1"/>
    <xf numFmtId="3" fontId="28" fillId="0" borderId="0" xfId="14" applyNumberFormat="1" applyFont="1" applyFill="1" applyBorder="1" applyAlignment="1">
      <alignment shrinkToFit="1"/>
    </xf>
    <xf numFmtId="0" fontId="28" fillId="0" borderId="0" xfId="14" applyFont="1" applyFill="1" applyBorder="1"/>
    <xf numFmtId="0" fontId="28" fillId="0" borderId="0" xfId="14" applyFont="1" applyBorder="1"/>
    <xf numFmtId="0" fontId="28" fillId="0" borderId="0" xfId="14" applyFont="1"/>
    <xf numFmtId="3" fontId="28" fillId="0" borderId="39" xfId="14" applyNumberFormat="1" applyFont="1" applyFill="1" applyBorder="1" applyAlignment="1">
      <alignment wrapText="1"/>
    </xf>
    <xf numFmtId="3" fontId="28" fillId="0" borderId="21" xfId="14" applyNumberFormat="1" applyFont="1" applyFill="1" applyBorder="1" applyAlignment="1">
      <alignment horizontal="right" shrinkToFit="1"/>
    </xf>
    <xf numFmtId="3" fontId="28" fillId="0" borderId="29" xfId="14" applyNumberFormat="1" applyFont="1" applyFill="1" applyBorder="1" applyAlignment="1">
      <alignment wrapText="1"/>
    </xf>
    <xf numFmtId="3" fontId="28" fillId="2" borderId="4" xfId="14" applyNumberFormat="1" applyFont="1" applyFill="1" applyBorder="1"/>
    <xf numFmtId="3" fontId="28" fillId="2" borderId="22" xfId="14" applyNumberFormat="1" applyFont="1" applyFill="1" applyBorder="1"/>
    <xf numFmtId="0" fontId="28" fillId="2" borderId="4" xfId="14" applyFont="1" applyFill="1" applyBorder="1"/>
    <xf numFmtId="3" fontId="28" fillId="0" borderId="21" xfId="14" applyNumberFormat="1" applyFont="1" applyFill="1" applyBorder="1" applyAlignment="1">
      <alignment wrapText="1"/>
    </xf>
    <xf numFmtId="3" fontId="28" fillId="2" borderId="3" xfId="14" applyNumberFormat="1" applyFont="1" applyFill="1" applyBorder="1"/>
    <xf numFmtId="3" fontId="28" fillId="2" borderId="43" xfId="14" applyNumberFormat="1" applyFont="1" applyFill="1" applyBorder="1"/>
    <xf numFmtId="0" fontId="33" fillId="2" borderId="19" xfId="14" applyFont="1" applyFill="1" applyBorder="1" applyAlignment="1">
      <alignment horizontal="center" vertical="center"/>
    </xf>
    <xf numFmtId="0" fontId="4" fillId="0" borderId="44" xfId="12" applyFont="1" applyFill="1" applyBorder="1" applyAlignment="1" applyProtection="1">
      <alignment horizontal="left" vertical="center" wrapText="1" indent="1"/>
    </xf>
    <xf numFmtId="0" fontId="4" fillId="0" borderId="45" xfId="12" applyFont="1" applyFill="1" applyBorder="1" applyAlignment="1" applyProtection="1">
      <alignment horizontal="left" vertical="center" wrapText="1" indent="1"/>
    </xf>
    <xf numFmtId="0" fontId="4" fillId="0" borderId="54" xfId="12" applyFont="1" applyFill="1" applyBorder="1" applyAlignment="1" applyProtection="1">
      <alignment horizontal="left" vertical="center" wrapText="1" indent="1"/>
    </xf>
    <xf numFmtId="0" fontId="4" fillId="0" borderId="53" xfId="12" applyFont="1" applyFill="1" applyBorder="1" applyAlignment="1" applyProtection="1">
      <alignment horizontal="left" vertical="center" wrapText="1" indent="1"/>
    </xf>
    <xf numFmtId="49" fontId="25" fillId="0" borderId="28" xfId="0" applyNumberFormat="1" applyFont="1" applyBorder="1" applyAlignment="1"/>
    <xf numFmtId="49" fontId="27" fillId="0" borderId="36" xfId="0" applyNumberFormat="1" applyFont="1" applyBorder="1"/>
    <xf numFmtId="49" fontId="25" fillId="0" borderId="28" xfId="0" applyNumberFormat="1" applyFont="1" applyBorder="1" applyAlignment="1">
      <alignment wrapText="1"/>
    </xf>
    <xf numFmtId="49" fontId="27" fillId="0" borderId="24" xfId="0" applyNumberFormat="1" applyFont="1" applyBorder="1" applyAlignment="1"/>
    <xf numFmtId="49" fontId="27" fillId="0" borderId="25" xfId="0" applyNumberFormat="1" applyFont="1" applyBorder="1"/>
    <xf numFmtId="49" fontId="27" fillId="0" borderId="30" xfId="0" applyNumberFormat="1" applyFont="1" applyFill="1" applyBorder="1"/>
    <xf numFmtId="49" fontId="25" fillId="0" borderId="71" xfId="0" applyNumberFormat="1" applyFont="1" applyBorder="1" applyAlignment="1">
      <alignment horizontal="right"/>
    </xf>
    <xf numFmtId="3" fontId="25" fillId="0" borderId="71" xfId="0" applyNumberFormat="1" applyFont="1" applyBorder="1" applyAlignment="1">
      <alignment horizontal="right"/>
    </xf>
    <xf numFmtId="3" fontId="25" fillId="0" borderId="44" xfId="0" applyNumberFormat="1" applyFont="1" applyBorder="1" applyAlignment="1">
      <alignment horizontal="right"/>
    </xf>
    <xf numFmtId="3" fontId="27" fillId="0" borderId="52" xfId="0" applyNumberFormat="1" applyFont="1" applyBorder="1" applyAlignment="1">
      <alignment horizontal="right"/>
    </xf>
    <xf numFmtId="3" fontId="27" fillId="0" borderId="45" xfId="0" applyNumberFormat="1" applyFont="1" applyBorder="1" applyAlignment="1">
      <alignment horizontal="right"/>
    </xf>
    <xf numFmtId="3" fontId="27" fillId="0" borderId="67" xfId="0" applyNumberFormat="1" applyFont="1" applyFill="1" applyBorder="1" applyAlignment="1">
      <alignment horizontal="right"/>
    </xf>
    <xf numFmtId="3" fontId="27" fillId="0" borderId="53" xfId="0" applyNumberFormat="1" applyFont="1" applyBorder="1" applyAlignment="1">
      <alignment horizontal="right"/>
    </xf>
    <xf numFmtId="49" fontId="25" fillId="0" borderId="28" xfId="0" applyNumberFormat="1" applyFont="1" applyBorder="1" applyAlignment="1">
      <alignment horizontal="left" wrapText="1"/>
    </xf>
    <xf numFmtId="3" fontId="25" fillId="0" borderId="50" xfId="0" applyNumberFormat="1" applyFont="1" applyBorder="1" applyAlignment="1">
      <alignment horizontal="right"/>
    </xf>
    <xf numFmtId="49" fontId="25" fillId="0" borderId="41" xfId="0" applyNumberFormat="1" applyFont="1" applyBorder="1" applyAlignment="1"/>
    <xf numFmtId="49" fontId="33" fillId="0" borderId="23" xfId="0" applyNumberFormat="1" applyFont="1" applyBorder="1" applyAlignment="1">
      <alignment horizontal="right" vertical="center"/>
    </xf>
    <xf numFmtId="49" fontId="27" fillId="0" borderId="13" xfId="0" applyNumberFormat="1" applyFont="1" applyBorder="1" applyAlignment="1">
      <alignment horizontal="center"/>
    </xf>
    <xf numFmtId="49" fontId="27" fillId="0" borderId="42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10" fillId="0" borderId="0" xfId="0" applyFont="1"/>
    <xf numFmtId="0" fontId="10" fillId="0" borderId="43" xfId="0" applyFont="1" applyBorder="1"/>
    <xf numFmtId="0" fontId="0" fillId="0" borderId="0" xfId="0" applyFill="1" applyAlignment="1">
      <alignment horizontal="center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164" fontId="60" fillId="0" borderId="0" xfId="0" applyNumberFormat="1" applyFont="1" applyFill="1" applyAlignment="1">
      <alignment horizontal="right" vertical="center"/>
    </xf>
    <xf numFmtId="164" fontId="9" fillId="0" borderId="0" xfId="0" applyNumberFormat="1" applyFont="1" applyFill="1" applyAlignment="1">
      <alignment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 applyProtection="1">
      <alignment horizontal="center" vertical="center" wrapText="1"/>
    </xf>
    <xf numFmtId="0" fontId="62" fillId="0" borderId="13" xfId="0" applyFont="1" applyFill="1" applyBorder="1" applyAlignment="1">
      <alignment horizontal="center" vertical="center" wrapText="1"/>
    </xf>
    <xf numFmtId="0" fontId="28" fillId="0" borderId="60" xfId="0" applyFont="1" applyFill="1" applyBorder="1" applyAlignment="1" applyProtection="1">
      <alignment horizontal="left" vertical="center" wrapText="1" indent="1"/>
    </xf>
    <xf numFmtId="0" fontId="62" fillId="0" borderId="14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 applyProtection="1">
      <alignment horizontal="left" vertical="center" wrapText="1" indent="1"/>
    </xf>
    <xf numFmtId="0" fontId="28" fillId="0" borderId="59" xfId="0" applyFont="1" applyFill="1" applyBorder="1" applyAlignment="1" applyProtection="1">
      <alignment horizontal="left" vertical="center" wrapText="1" indent="8"/>
    </xf>
    <xf numFmtId="0" fontId="62" fillId="0" borderId="16" xfId="0" applyFont="1" applyFill="1" applyBorder="1" applyAlignment="1">
      <alignment horizontal="center" vertical="center" wrapText="1"/>
    </xf>
    <xf numFmtId="0" fontId="28" fillId="0" borderId="73" xfId="0" applyFont="1" applyFill="1" applyBorder="1" applyAlignment="1" applyProtection="1">
      <alignment horizontal="left" vertical="center" wrapText="1" indent="1"/>
    </xf>
    <xf numFmtId="0" fontId="53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 applyProtection="1">
      <alignment vertical="center" wrapText="1"/>
    </xf>
    <xf numFmtId="0" fontId="0" fillId="0" borderId="0" xfId="0" applyFill="1" applyAlignment="1">
      <alignment horizontal="right" vertical="center" wrapText="1"/>
    </xf>
    <xf numFmtId="164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0" xfId="11" applyFont="1"/>
    <xf numFmtId="0" fontId="22" fillId="0" borderId="13" xfId="11" applyFont="1" applyBorder="1" applyAlignment="1">
      <alignment horizontal="center" vertical="center" wrapText="1"/>
    </xf>
    <xf numFmtId="0" fontId="22" fillId="0" borderId="7" xfId="11" applyFont="1" applyBorder="1" applyAlignment="1">
      <alignment horizontal="center" vertical="center" wrapText="1"/>
    </xf>
    <xf numFmtId="0" fontId="22" fillId="0" borderId="7" xfId="11" applyFont="1" applyBorder="1" applyAlignment="1">
      <alignment horizontal="center" vertical="top" wrapText="1"/>
    </xf>
    <xf numFmtId="0" fontId="22" fillId="0" borderId="7" xfId="11" applyFont="1" applyBorder="1" applyAlignment="1">
      <alignment horizontal="center" vertical="center" wrapText="1" shrinkToFit="1"/>
    </xf>
    <xf numFmtId="0" fontId="22" fillId="0" borderId="57" xfId="11" applyFont="1" applyBorder="1" applyAlignment="1">
      <alignment horizontal="center" vertical="center" wrapText="1"/>
    </xf>
    <xf numFmtId="0" fontId="23" fillId="0" borderId="0" xfId="11" applyFont="1" applyAlignment="1">
      <alignment horizontal="center" vertical="top" wrapText="1"/>
    </xf>
    <xf numFmtId="0" fontId="23" fillId="0" borderId="0" xfId="11" applyFont="1" applyAlignment="1">
      <alignment vertical="center"/>
    </xf>
    <xf numFmtId="0" fontId="22" fillId="0" borderId="0" xfId="11" applyFont="1" applyAlignment="1">
      <alignment vertical="center"/>
    </xf>
    <xf numFmtId="0" fontId="22" fillId="0" borderId="0" xfId="11" applyFont="1" applyBorder="1" applyAlignment="1">
      <alignment vertical="center"/>
    </xf>
    <xf numFmtId="3" fontId="22" fillId="0" borderId="0" xfId="11" applyNumberFormat="1" applyFont="1" applyFill="1" applyBorder="1" applyAlignment="1">
      <alignment vertical="center"/>
    </xf>
    <xf numFmtId="0" fontId="22" fillId="0" borderId="0" xfId="11" applyFont="1" applyFill="1" applyAlignment="1">
      <alignment vertical="center"/>
    </xf>
    <xf numFmtId="3" fontId="28" fillId="0" borderId="22" xfId="8" applyNumberFormat="1" applyFont="1" applyBorder="1"/>
    <xf numFmtId="49" fontId="28" fillId="0" borderId="59" xfId="8" applyNumberFormat="1" applyFont="1" applyBorder="1"/>
    <xf numFmtId="3" fontId="28" fillId="0" borderId="62" xfId="8" applyNumberFormat="1" applyFont="1" applyBorder="1"/>
    <xf numFmtId="3" fontId="24" fillId="0" borderId="19" xfId="8" applyNumberFormat="1" applyFont="1" applyBorder="1"/>
    <xf numFmtId="164" fontId="4" fillId="0" borderId="45" xfId="0" applyNumberFormat="1" applyFont="1" applyFill="1" applyBorder="1" applyAlignment="1" applyProtection="1">
      <alignment vertical="center" wrapText="1"/>
      <protection locked="0"/>
    </xf>
    <xf numFmtId="164" fontId="4" fillId="0" borderId="54" xfId="0" applyNumberFormat="1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wrapText="1"/>
    </xf>
    <xf numFmtId="3" fontId="23" fillId="2" borderId="0" xfId="14" applyNumberFormat="1" applyFont="1" applyFill="1" applyBorder="1"/>
    <xf numFmtId="0" fontId="0" fillId="0" borderId="0" xfId="0" applyBorder="1"/>
    <xf numFmtId="0" fontId="23" fillId="2" borderId="0" xfId="14" applyFont="1" applyFill="1" applyBorder="1"/>
    <xf numFmtId="3" fontId="67" fillId="2" borderId="0" xfId="14" applyNumberFormat="1" applyFont="1" applyFill="1" applyBorder="1"/>
    <xf numFmtId="49" fontId="28" fillId="0" borderId="4" xfId="8" applyNumberFormat="1" applyFont="1" applyFill="1" applyBorder="1"/>
    <xf numFmtId="0" fontId="28" fillId="0" borderId="4" xfId="8" applyFont="1" applyFill="1" applyBorder="1"/>
    <xf numFmtId="0" fontId="28" fillId="0" borderId="4" xfId="8" applyFont="1" applyFill="1" applyBorder="1" applyAlignment="1">
      <alignment horizontal="left" wrapText="1"/>
    </xf>
    <xf numFmtId="3" fontId="24" fillId="0" borderId="63" xfId="8" applyNumberFormat="1" applyFont="1" applyFill="1" applyBorder="1"/>
    <xf numFmtId="49" fontId="28" fillId="0" borderId="3" xfId="8" applyNumberFormat="1" applyFont="1" applyFill="1" applyBorder="1"/>
    <xf numFmtId="3" fontId="28" fillId="0" borderId="43" xfId="8" applyNumberFormat="1" applyFont="1" applyBorder="1"/>
    <xf numFmtId="0" fontId="28" fillId="0" borderId="60" xfId="8" applyFont="1" applyBorder="1"/>
    <xf numFmtId="49" fontId="24" fillId="0" borderId="1" xfId="8" applyNumberFormat="1" applyFont="1" applyFill="1" applyBorder="1" applyAlignment="1">
      <alignment horizontal="center" vertical="center" wrapText="1"/>
    </xf>
    <xf numFmtId="49" fontId="24" fillId="0" borderId="2" xfId="8" applyNumberFormat="1" applyFont="1" applyFill="1" applyBorder="1" applyAlignment="1">
      <alignment horizontal="center" vertical="center"/>
    </xf>
    <xf numFmtId="0" fontId="24" fillId="0" borderId="19" xfId="8" applyFont="1" applyFill="1" applyBorder="1" applyAlignment="1">
      <alignment horizontal="center" wrapText="1"/>
    </xf>
    <xf numFmtId="0" fontId="23" fillId="0" borderId="0" xfId="8" applyFont="1"/>
    <xf numFmtId="0" fontId="28" fillId="0" borderId="0" xfId="8" applyFont="1"/>
    <xf numFmtId="0" fontId="28" fillId="0" borderId="15" xfId="8" applyFont="1" applyBorder="1" applyAlignment="1">
      <alignment horizontal="center" vertical="center"/>
    </xf>
    <xf numFmtId="0" fontId="28" fillId="0" borderId="14" xfId="8" applyFont="1" applyBorder="1" applyAlignment="1">
      <alignment horizontal="center" vertical="center"/>
    </xf>
    <xf numFmtId="0" fontId="28" fillId="0" borderId="16" xfId="8" applyFont="1" applyBorder="1" applyAlignment="1">
      <alignment horizontal="center" vertical="center"/>
    </xf>
    <xf numFmtId="0" fontId="24" fillId="0" borderId="1" xfId="8" applyFont="1" applyBorder="1" applyAlignment="1">
      <alignment horizontal="center" vertical="center"/>
    </xf>
    <xf numFmtId="0" fontId="28" fillId="0" borderId="5" xfId="8" applyFont="1" applyFill="1" applyBorder="1" applyAlignment="1">
      <alignment horizontal="left" wrapText="1"/>
    </xf>
    <xf numFmtId="49" fontId="24" fillId="0" borderId="2" xfId="8" applyNumberFormat="1" applyFont="1" applyBorder="1"/>
    <xf numFmtId="0" fontId="0" fillId="0" borderId="0" xfId="0" applyFill="1"/>
    <xf numFmtId="0" fontId="71" fillId="0" borderId="0" xfId="0" applyFont="1" applyFill="1" applyProtection="1"/>
    <xf numFmtId="0" fontId="4" fillId="0" borderId="0" xfId="0" applyFont="1" applyFill="1" applyProtection="1"/>
    <xf numFmtId="0" fontId="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6" fillId="0" borderId="0" xfId="0" applyFont="1" applyFill="1" applyProtection="1">
      <protection locked="0"/>
    </xf>
    <xf numFmtId="0" fontId="31" fillId="0" borderId="0" xfId="0" applyFont="1" applyFill="1"/>
    <xf numFmtId="0" fontId="4" fillId="0" borderId="1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vertical="center" wrapText="1"/>
    </xf>
    <xf numFmtId="164" fontId="4" fillId="0" borderId="3" xfId="0" applyNumberFormat="1" applyFont="1" applyFill="1" applyBorder="1" applyAlignment="1" applyProtection="1">
      <alignment vertical="center"/>
      <protection locked="0"/>
    </xf>
    <xf numFmtId="164" fontId="6" fillId="0" borderId="43" xfId="0" applyNumberFormat="1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 wrapText="1"/>
    </xf>
    <xf numFmtId="164" fontId="4" fillId="0" borderId="4" xfId="0" applyNumberFormat="1" applyFont="1" applyFill="1" applyBorder="1" applyAlignment="1" applyProtection="1">
      <alignment vertical="center"/>
      <protection locked="0"/>
    </xf>
    <xf numFmtId="164" fontId="6" fillId="0" borderId="22" xfId="0" applyNumberFormat="1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 wrapText="1"/>
    </xf>
    <xf numFmtId="164" fontId="4" fillId="0" borderId="5" xfId="0" applyNumberFormat="1" applyFont="1" applyFill="1" applyBorder="1" applyAlignment="1" applyProtection="1">
      <alignment vertical="center"/>
      <protection locked="0"/>
    </xf>
    <xf numFmtId="164" fontId="6" fillId="0" borderId="62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 wrapText="1"/>
    </xf>
    <xf numFmtId="164" fontId="6" fillId="0" borderId="2" xfId="0" applyNumberFormat="1" applyFont="1" applyFill="1" applyBorder="1" applyAlignment="1" applyProtection="1">
      <alignment vertical="center"/>
    </xf>
    <xf numFmtId="164" fontId="6" fillId="0" borderId="19" xfId="0" applyNumberFormat="1" applyFont="1" applyFill="1" applyBorder="1" applyAlignment="1" applyProtection="1">
      <alignment vertical="center"/>
    </xf>
    <xf numFmtId="0" fontId="5" fillId="0" borderId="0" xfId="0" applyFont="1" applyFill="1"/>
    <xf numFmtId="0" fontId="0" fillId="0" borderId="0" xfId="0" applyFill="1" applyProtection="1"/>
    <xf numFmtId="0" fontId="0" fillId="0" borderId="74" xfId="0" applyFill="1" applyBorder="1" applyProtection="1"/>
    <xf numFmtId="0" fontId="43" fillId="0" borderId="74" xfId="0" applyFont="1" applyFill="1" applyBorder="1" applyAlignment="1" applyProtection="1">
      <alignment horizontal="center"/>
    </xf>
    <xf numFmtId="0" fontId="0" fillId="0" borderId="0" xfId="0" applyFill="1" applyBorder="1"/>
    <xf numFmtId="0" fontId="43" fillId="0" borderId="0" xfId="0" applyFont="1" applyFill="1" applyBorder="1" applyAlignment="1">
      <alignment horizontal="center"/>
    </xf>
    <xf numFmtId="0" fontId="24" fillId="0" borderId="23" xfId="14" applyFont="1" applyBorder="1" applyAlignment="1">
      <alignment horizontal="center" vertical="center" wrapText="1"/>
    </xf>
    <xf numFmtId="0" fontId="10" fillId="0" borderId="0" xfId="15" applyFill="1" applyProtection="1">
      <protection locked="0"/>
    </xf>
    <xf numFmtId="0" fontId="10" fillId="0" borderId="0" xfId="15" applyFill="1" applyProtection="1"/>
    <xf numFmtId="0" fontId="43" fillId="0" borderId="0" xfId="0" applyFont="1" applyFill="1" applyAlignment="1">
      <alignment horizontal="right"/>
    </xf>
    <xf numFmtId="0" fontId="10" fillId="0" borderId="0" xfId="15" applyFill="1" applyAlignment="1" applyProtection="1">
      <alignment vertical="center"/>
    </xf>
    <xf numFmtId="0" fontId="10" fillId="0" borderId="0" xfId="15" applyFill="1" applyAlignment="1" applyProtection="1">
      <alignment vertical="center"/>
      <protection locked="0"/>
    </xf>
    <xf numFmtId="0" fontId="72" fillId="0" borderId="0" xfId="15" applyFont="1" applyFill="1" applyProtection="1"/>
    <xf numFmtId="0" fontId="32" fillId="0" borderId="0" xfId="15" applyFont="1" applyFill="1" applyProtection="1">
      <protection locked="0"/>
    </xf>
    <xf numFmtId="0" fontId="17" fillId="0" borderId="0" xfId="15" applyFont="1" applyFill="1" applyProtection="1">
      <protection locked="0"/>
    </xf>
    <xf numFmtId="0" fontId="73" fillId="0" borderId="0" xfId="6" applyFont="1"/>
    <xf numFmtId="3" fontId="28" fillId="2" borderId="3" xfId="6" applyNumberFormat="1" applyFont="1" applyFill="1" applyBorder="1"/>
    <xf numFmtId="3" fontId="28" fillId="2" borderId="43" xfId="6" applyNumberFormat="1" applyFont="1" applyFill="1" applyBorder="1"/>
    <xf numFmtId="0" fontId="74" fillId="0" borderId="0" xfId="6" applyFont="1"/>
    <xf numFmtId="3" fontId="28" fillId="0" borderId="4" xfId="6" applyNumberFormat="1" applyFont="1" applyBorder="1"/>
    <xf numFmtId="0" fontId="74" fillId="0" borderId="0" xfId="6" applyFont="1" applyAlignment="1">
      <alignment horizontal="center" vertical="center"/>
    </xf>
    <xf numFmtId="3" fontId="28" fillId="0" borderId="22" xfId="6" applyNumberFormat="1" applyFont="1" applyBorder="1"/>
    <xf numFmtId="3" fontId="24" fillId="0" borderId="4" xfId="6" applyNumberFormat="1" applyFont="1" applyBorder="1"/>
    <xf numFmtId="3" fontId="24" fillId="0" borderId="22" xfId="6" applyNumberFormat="1" applyFont="1" applyBorder="1"/>
    <xf numFmtId="3" fontId="24" fillId="12" borderId="34" xfId="6" applyNumberFormat="1" applyFont="1" applyFill="1" applyBorder="1"/>
    <xf numFmtId="3" fontId="24" fillId="12" borderId="61" xfId="6" applyNumberFormat="1" applyFont="1" applyFill="1" applyBorder="1"/>
    <xf numFmtId="0" fontId="74" fillId="0" borderId="0" xfId="6" applyFont="1" applyBorder="1"/>
    <xf numFmtId="0" fontId="28" fillId="0" borderId="0" xfId="6" applyFont="1" applyBorder="1"/>
    <xf numFmtId="0" fontId="28" fillId="0" borderId="66" xfId="6" applyFont="1" applyBorder="1"/>
    <xf numFmtId="0" fontId="24" fillId="0" borderId="44" xfId="6" applyFont="1" applyBorder="1" applyAlignment="1">
      <alignment horizontal="center"/>
    </xf>
    <xf numFmtId="3" fontId="28" fillId="0" borderId="7" xfId="6" applyNumberFormat="1" applyFont="1" applyBorder="1"/>
    <xf numFmtId="3" fontId="28" fillId="0" borderId="57" xfId="6" applyNumberFormat="1" applyFont="1" applyBorder="1"/>
    <xf numFmtId="0" fontId="24" fillId="0" borderId="45" xfId="6" applyFont="1" applyBorder="1" applyAlignment="1">
      <alignment horizontal="center"/>
    </xf>
    <xf numFmtId="0" fontId="24" fillId="0" borderId="52" xfId="6" applyFont="1" applyBorder="1" applyAlignment="1">
      <alignment horizontal="center"/>
    </xf>
    <xf numFmtId="0" fontId="73" fillId="0" borderId="53" xfId="6" applyFont="1" applyBorder="1" applyAlignment="1">
      <alignment horizontal="center"/>
    </xf>
    <xf numFmtId="0" fontId="25" fillId="0" borderId="14" xfId="0" applyFont="1" applyFill="1" applyBorder="1" applyAlignment="1">
      <alignment horizontal="left" wrapText="1"/>
    </xf>
    <xf numFmtId="0" fontId="25" fillId="0" borderId="16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63" fillId="0" borderId="0" xfId="0" applyFont="1" applyAlignment="1">
      <alignment horizontal="center"/>
    </xf>
    <xf numFmtId="0" fontId="63" fillId="0" borderId="0" xfId="0" applyFont="1" applyAlignment="1">
      <alignment vertical="center"/>
    </xf>
    <xf numFmtId="0" fontId="0" fillId="0" borderId="0" xfId="0" applyAlignment="1">
      <alignment shrinkToFit="1"/>
    </xf>
    <xf numFmtId="0" fontId="23" fillId="0" borderId="0" xfId="14" applyFont="1" applyAlignment="1">
      <alignment textRotation="90"/>
    </xf>
    <xf numFmtId="0" fontId="6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23" fillId="0" borderId="0" xfId="0" applyFont="1"/>
    <xf numFmtId="0" fontId="33" fillId="0" borderId="0" xfId="0" applyFont="1" applyAlignment="1"/>
    <xf numFmtId="3" fontId="23" fillId="0" borderId="0" xfId="14" applyNumberFormat="1" applyFont="1" applyAlignment="1">
      <alignment textRotation="90"/>
    </xf>
    <xf numFmtId="3" fontId="24" fillId="4" borderId="54" xfId="14" applyNumberFormat="1" applyFont="1" applyFill="1" applyBorder="1" applyAlignment="1">
      <alignment horizontal="right" shrinkToFit="1"/>
    </xf>
    <xf numFmtId="0" fontId="25" fillId="6" borderId="1" xfId="14" applyFont="1" applyFill="1" applyBorder="1" applyAlignment="1">
      <alignment horizontal="center" wrapText="1"/>
    </xf>
    <xf numFmtId="3" fontId="17" fillId="6" borderId="1" xfId="0" applyNumberFormat="1" applyFont="1" applyFill="1" applyBorder="1" applyAlignment="1">
      <alignment horizontal="right" wrapText="1"/>
    </xf>
    <xf numFmtId="3" fontId="17" fillId="6" borderId="23" xfId="0" applyNumberFormat="1" applyFont="1" applyFill="1" applyBorder="1" applyAlignment="1">
      <alignment horizontal="right" wrapText="1"/>
    </xf>
    <xf numFmtId="0" fontId="10" fillId="0" borderId="34" xfId="12" applyFont="1" applyFill="1" applyBorder="1" applyAlignment="1" applyProtection="1">
      <alignment horizontal="left" vertical="center" wrapText="1" indent="2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6" fillId="0" borderId="0" xfId="0" applyNumberFormat="1" applyFont="1" applyFill="1" applyBorder="1" applyAlignment="1" applyProtection="1">
      <alignment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41" fillId="0" borderId="55" xfId="12" applyFont="1" applyFill="1" applyBorder="1" applyAlignment="1" applyProtection="1">
      <alignment horizontal="left" vertical="center" wrapText="1" indent="8"/>
    </xf>
    <xf numFmtId="164" fontId="41" fillId="0" borderId="45" xfId="0" applyNumberFormat="1" applyFont="1" applyFill="1" applyBorder="1" applyAlignment="1" applyProtection="1">
      <alignment vertical="center" wrapText="1"/>
      <protection locked="0"/>
    </xf>
    <xf numFmtId="164" fontId="4" fillId="0" borderId="53" xfId="0" applyNumberFormat="1" applyFont="1" applyFill="1" applyBorder="1" applyAlignment="1" applyProtection="1">
      <alignment vertical="center" wrapText="1"/>
      <protection locked="0"/>
    </xf>
    <xf numFmtId="49" fontId="41" fillId="0" borderId="56" xfId="0" applyNumberFormat="1" applyFont="1" applyFill="1" applyBorder="1" applyAlignment="1" applyProtection="1">
      <alignment horizontal="center" vertical="center" wrapText="1"/>
    </xf>
    <xf numFmtId="3" fontId="29" fillId="0" borderId="50" xfId="12" applyNumberFormat="1" applyFont="1" applyFill="1" applyBorder="1" applyAlignment="1" applyProtection="1">
      <alignment horizontal="right" wrapText="1"/>
    </xf>
    <xf numFmtId="3" fontId="39" fillId="0" borderId="52" xfId="12" applyNumberFormat="1" applyFont="1" applyFill="1" applyBorder="1" applyAlignment="1" applyProtection="1">
      <alignment horizontal="right" wrapText="1"/>
      <protection locked="0"/>
    </xf>
    <xf numFmtId="0" fontId="41" fillId="0" borderId="36" xfId="12" applyFont="1" applyFill="1" applyBorder="1" applyAlignment="1" applyProtection="1">
      <alignment horizontal="left" vertical="center" wrapText="1" indent="8"/>
    </xf>
    <xf numFmtId="49" fontId="39" fillId="0" borderId="14" xfId="12" applyNumberFormat="1" applyFont="1" applyFill="1" applyBorder="1" applyAlignment="1" applyProtection="1">
      <alignment horizontal="center" vertical="center" wrapText="1"/>
    </xf>
    <xf numFmtId="49" fontId="39" fillId="0" borderId="33" xfId="12" applyNumberFormat="1" applyFont="1" applyFill="1" applyBorder="1" applyAlignment="1" applyProtection="1">
      <alignment horizontal="center" vertical="center" wrapText="1"/>
    </xf>
    <xf numFmtId="49" fontId="55" fillId="0" borderId="25" xfId="12" applyNumberFormat="1" applyFont="1" applyFill="1" applyBorder="1" applyAlignment="1" applyProtection="1">
      <alignment horizontal="left" vertical="center" wrapText="1" indent="2"/>
    </xf>
    <xf numFmtId="49" fontId="41" fillId="0" borderId="26" xfId="12" applyNumberFormat="1" applyFont="1" applyFill="1" applyBorder="1" applyAlignment="1" applyProtection="1">
      <alignment horizontal="left" vertical="center" wrapText="1" indent="2"/>
    </xf>
    <xf numFmtId="49" fontId="41" fillId="0" borderId="36" xfId="12" applyNumberFormat="1" applyFont="1" applyFill="1" applyBorder="1" applyAlignment="1" applyProtection="1">
      <alignment horizontal="left" vertical="center" wrapText="1" indent="2"/>
    </xf>
    <xf numFmtId="0" fontId="40" fillId="0" borderId="10" xfId="12" applyFont="1" applyFill="1" applyBorder="1" applyAlignment="1" applyProtection="1">
      <alignment horizontal="left" vertical="center" wrapText="1" indent="1"/>
    </xf>
    <xf numFmtId="3" fontId="40" fillId="0" borderId="23" xfId="12" applyNumberFormat="1" applyFont="1" applyFill="1" applyBorder="1" applyAlignment="1" applyProtection="1">
      <alignment horizontal="right" wrapText="1"/>
    </xf>
    <xf numFmtId="49" fontId="39" fillId="0" borderId="16" xfId="12" applyNumberFormat="1" applyFont="1" applyFill="1" applyBorder="1" applyAlignment="1" applyProtection="1">
      <alignment horizontal="center" vertical="center" wrapText="1"/>
    </xf>
    <xf numFmtId="3" fontId="10" fillId="0" borderId="67" xfId="12" applyNumberFormat="1" applyFont="1" applyFill="1" applyBorder="1" applyAlignment="1" applyProtection="1">
      <alignment vertical="center" wrapText="1"/>
      <protection locked="0"/>
    </xf>
    <xf numFmtId="49" fontId="9" fillId="0" borderId="21" xfId="12" applyNumberFormat="1" applyFont="1" applyFill="1" applyBorder="1" applyAlignment="1" applyProtection="1">
      <alignment horizontal="center" vertical="center" wrapText="1"/>
    </xf>
    <xf numFmtId="0" fontId="38" fillId="0" borderId="25" xfId="0" quotePrefix="1" applyFont="1" applyBorder="1" applyAlignment="1" applyProtection="1">
      <alignment horizontal="left" wrapText="1"/>
    </xf>
    <xf numFmtId="49" fontId="39" fillId="0" borderId="15" xfId="12" applyNumberFormat="1" applyFont="1" applyFill="1" applyBorder="1" applyAlignment="1" applyProtection="1">
      <alignment horizontal="center" vertical="center" wrapText="1"/>
    </xf>
    <xf numFmtId="0" fontId="39" fillId="0" borderId="24" xfId="12" applyFont="1" applyFill="1" applyBorder="1" applyAlignment="1" applyProtection="1">
      <alignment horizontal="left" vertical="center" wrapText="1" indent="1"/>
    </xf>
    <xf numFmtId="0" fontId="39" fillId="0" borderId="25" xfId="12" applyFont="1" applyFill="1" applyBorder="1" applyAlignment="1" applyProtection="1">
      <alignment horizontal="left" vertical="center" wrapText="1" indent="1"/>
    </xf>
    <xf numFmtId="3" fontId="31" fillId="0" borderId="44" xfId="0" applyNumberFormat="1" applyFont="1" applyFill="1" applyBorder="1" applyAlignment="1">
      <alignment horizontal="right" wrapText="1"/>
    </xf>
    <xf numFmtId="164" fontId="9" fillId="0" borderId="52" xfId="12" applyNumberFormat="1" applyFont="1" applyFill="1" applyBorder="1" applyAlignment="1" applyProtection="1">
      <alignment horizontal="right" wrapText="1"/>
      <protection locked="0"/>
    </xf>
    <xf numFmtId="164" fontId="3" fillId="0" borderId="52" xfId="12" applyNumberFormat="1" applyFont="1" applyFill="1" applyBorder="1" applyAlignment="1" applyProtection="1">
      <alignment horizontal="right" wrapText="1"/>
      <protection locked="0"/>
    </xf>
    <xf numFmtId="3" fontId="31" fillId="0" borderId="45" xfId="0" applyNumberFormat="1" applyFont="1" applyFill="1" applyBorder="1" applyAlignment="1">
      <alignment horizontal="right" wrapText="1"/>
    </xf>
    <xf numFmtId="0" fontId="39" fillId="0" borderId="22" xfId="12" applyFont="1" applyFill="1" applyBorder="1" applyAlignment="1" applyProtection="1">
      <alignment horizontal="left" vertical="center" wrapText="1" indent="1"/>
    </xf>
    <xf numFmtId="49" fontId="31" fillId="0" borderId="20" xfId="12" applyNumberFormat="1" applyFont="1" applyFill="1" applyBorder="1" applyAlignment="1" applyProtection="1">
      <alignment horizontal="center" vertical="center" wrapText="1"/>
    </xf>
    <xf numFmtId="0" fontId="31" fillId="0" borderId="27" xfId="12" applyFont="1" applyFill="1" applyBorder="1" applyAlignment="1" applyProtection="1">
      <alignment horizontal="left" vertical="center" wrapText="1" indent="1"/>
    </xf>
    <xf numFmtId="3" fontId="3" fillId="0" borderId="44" xfId="12" applyNumberFormat="1" applyFont="1" applyFill="1" applyBorder="1" applyAlignment="1" applyProtection="1">
      <alignment vertical="center" wrapText="1"/>
      <protection locked="0"/>
    </xf>
    <xf numFmtId="3" fontId="39" fillId="0" borderId="53" xfId="12" applyNumberFormat="1" applyFont="1" applyFill="1" applyBorder="1" applyAlignment="1" applyProtection="1">
      <alignment vertical="center" wrapText="1"/>
      <protection locked="0"/>
    </xf>
    <xf numFmtId="0" fontId="39" fillId="0" borderId="25" xfId="12" applyFont="1" applyFill="1" applyBorder="1" applyAlignment="1" applyProtection="1">
      <alignment horizontal="left" wrapText="1"/>
    </xf>
    <xf numFmtId="164" fontId="39" fillId="0" borderId="52" xfId="12" applyNumberFormat="1" applyFont="1" applyFill="1" applyBorder="1" applyAlignment="1" applyProtection="1">
      <alignment vertical="center" wrapText="1"/>
      <protection locked="0"/>
    </xf>
    <xf numFmtId="0" fontId="39" fillId="0" borderId="25" xfId="12" applyFont="1" applyFill="1" applyBorder="1" applyAlignment="1" applyProtection="1">
      <alignment horizontal="left"/>
    </xf>
    <xf numFmtId="0" fontId="39" fillId="0" borderId="26" xfId="12" applyFont="1" applyFill="1" applyBorder="1" applyAlignment="1" applyProtection="1">
      <alignment horizontal="left" wrapText="1"/>
    </xf>
    <xf numFmtId="166" fontId="10" fillId="0" borderId="75" xfId="1" applyNumberFormat="1" applyFont="1" applyFill="1" applyBorder="1" applyAlignment="1" applyProtection="1">
      <alignment horizontal="right"/>
      <protection locked="0"/>
    </xf>
    <xf numFmtId="166" fontId="10" fillId="0" borderId="76" xfId="1" applyNumberFormat="1" applyFont="1" applyFill="1" applyBorder="1" applyAlignment="1" applyProtection="1">
      <alignment horizontal="right"/>
      <protection locked="0"/>
    </xf>
    <xf numFmtId="166" fontId="17" fillId="0" borderId="19" xfId="1" applyNumberFormat="1" applyFont="1" applyFill="1" applyBorder="1" applyAlignment="1" applyProtection="1">
      <alignment horizontal="right"/>
    </xf>
    <xf numFmtId="0" fontId="17" fillId="0" borderId="13" xfId="12" applyFont="1" applyFill="1" applyBorder="1" applyAlignment="1" applyProtection="1">
      <alignment horizontal="center" vertical="center" wrapText="1"/>
    </xf>
    <xf numFmtId="0" fontId="17" fillId="0" borderId="7" xfId="12" applyFont="1" applyFill="1" applyBorder="1" applyAlignment="1" applyProtection="1">
      <alignment horizontal="center" vertical="center" wrapText="1"/>
    </xf>
    <xf numFmtId="0" fontId="17" fillId="0" borderId="57" xfId="12" applyFont="1" applyFill="1" applyBorder="1" applyAlignment="1" applyProtection="1">
      <alignment horizontal="center" vertical="center" wrapText="1"/>
    </xf>
    <xf numFmtId="0" fontId="10" fillId="0" borderId="1" xfId="12" applyFont="1" applyFill="1" applyBorder="1" applyAlignment="1" applyProtection="1">
      <alignment horizontal="center" vertical="center"/>
    </xf>
    <xf numFmtId="0" fontId="10" fillId="0" borderId="2" xfId="12" applyFont="1" applyFill="1" applyBorder="1" applyAlignment="1" applyProtection="1">
      <alignment horizontal="center" vertical="center"/>
    </xf>
    <xf numFmtId="0" fontId="10" fillId="0" borderId="19" xfId="12" applyFont="1" applyFill="1" applyBorder="1" applyAlignment="1" applyProtection="1">
      <alignment horizontal="center" vertical="center"/>
    </xf>
    <xf numFmtId="0" fontId="10" fillId="0" borderId="13" xfId="12" applyFont="1" applyFill="1" applyBorder="1" applyAlignment="1" applyProtection="1">
      <alignment horizontal="center" vertical="center"/>
    </xf>
    <xf numFmtId="0" fontId="10" fillId="0" borderId="3" xfId="12" applyFont="1" applyFill="1" applyBorder="1" applyProtection="1"/>
    <xf numFmtId="0" fontId="10" fillId="0" borderId="14" xfId="12" applyFont="1" applyFill="1" applyBorder="1" applyAlignment="1" applyProtection="1">
      <alignment horizontal="center" vertical="center"/>
    </xf>
    <xf numFmtId="0" fontId="28" fillId="0" borderId="4" xfId="0" applyFont="1" applyBorder="1" applyAlignment="1">
      <alignment horizontal="justify" wrapText="1"/>
    </xf>
    <xf numFmtId="0" fontId="28" fillId="0" borderId="4" xfId="0" applyFont="1" applyBorder="1" applyAlignment="1">
      <alignment wrapText="1"/>
    </xf>
    <xf numFmtId="0" fontId="10" fillId="0" borderId="16" xfId="12" applyFont="1" applyFill="1" applyBorder="1" applyAlignment="1" applyProtection="1">
      <alignment horizontal="center" vertical="center"/>
    </xf>
    <xf numFmtId="0" fontId="28" fillId="0" borderId="34" xfId="0" applyFont="1" applyBorder="1" applyAlignment="1">
      <alignment wrapText="1"/>
    </xf>
    <xf numFmtId="166" fontId="10" fillId="0" borderId="71" xfId="1" applyNumberFormat="1" applyFont="1" applyFill="1" applyBorder="1" applyAlignment="1" applyProtection="1">
      <alignment horizontal="right"/>
      <protection locked="0"/>
    </xf>
    <xf numFmtId="3" fontId="28" fillId="0" borderId="69" xfId="14" applyNumberFormat="1" applyFont="1" applyFill="1" applyBorder="1" applyAlignment="1">
      <alignment wrapText="1"/>
    </xf>
    <xf numFmtId="49" fontId="28" fillId="2" borderId="45" xfId="14" applyNumberFormat="1" applyFont="1" applyFill="1" applyBorder="1" applyAlignment="1">
      <alignment horizontal="center" vertical="center" wrapText="1"/>
    </xf>
    <xf numFmtId="49" fontId="28" fillId="2" borderId="52" xfId="14" applyNumberFormat="1" applyFont="1" applyFill="1" applyBorder="1" applyAlignment="1">
      <alignment horizontal="center" vertical="center" wrapText="1"/>
    </xf>
    <xf numFmtId="164" fontId="10" fillId="0" borderId="21" xfId="0" applyNumberFormat="1" applyFont="1" applyFill="1" applyBorder="1" applyAlignment="1" applyProtection="1">
      <alignment horizontal="center" wrapText="1"/>
    </xf>
    <xf numFmtId="164" fontId="10" fillId="0" borderId="21" xfId="0" applyNumberFormat="1" applyFont="1" applyFill="1" applyBorder="1" applyAlignment="1" applyProtection="1">
      <alignment horizontal="center" vertical="center" wrapText="1"/>
    </xf>
    <xf numFmtId="164" fontId="10" fillId="0" borderId="39" xfId="0" applyNumberFormat="1" applyFont="1" applyFill="1" applyBorder="1" applyAlignment="1" applyProtection="1">
      <alignment horizontal="center" vertical="center" wrapText="1"/>
    </xf>
    <xf numFmtId="164" fontId="10" fillId="0" borderId="48" xfId="0" applyNumberFormat="1" applyFont="1" applyFill="1" applyBorder="1" applyAlignment="1" applyProtection="1">
      <alignment horizontal="center" vertical="center" wrapText="1"/>
    </xf>
    <xf numFmtId="164" fontId="10" fillId="0" borderId="11" xfId="0" applyNumberFormat="1" applyFont="1" applyFill="1" applyBorder="1" applyAlignment="1" applyProtection="1">
      <alignment horizontal="center" vertical="center" wrapText="1"/>
    </xf>
    <xf numFmtId="164" fontId="10" fillId="0" borderId="56" xfId="0" applyNumberFormat="1" applyFont="1" applyFill="1" applyBorder="1" applyAlignment="1" applyProtection="1">
      <alignment horizontal="center" vertical="center" wrapText="1"/>
    </xf>
    <xf numFmtId="0" fontId="17" fillId="6" borderId="10" xfId="0" applyFont="1" applyFill="1" applyBorder="1" applyAlignment="1">
      <alignment wrapText="1"/>
    </xf>
    <xf numFmtId="0" fontId="17" fillId="6" borderId="27" xfId="0" applyFont="1" applyFill="1" applyBorder="1" applyAlignment="1">
      <alignment wrapText="1"/>
    </xf>
    <xf numFmtId="3" fontId="33" fillId="7" borderId="1" xfId="14" applyNumberFormat="1" applyFont="1" applyFill="1" applyBorder="1" applyAlignment="1">
      <alignment horizontal="right" shrinkToFit="1"/>
    </xf>
    <xf numFmtId="0" fontId="28" fillId="2" borderId="5" xfId="14" applyFont="1" applyFill="1" applyBorder="1"/>
    <xf numFmtId="3" fontId="28" fillId="2" borderId="62" xfId="14" applyNumberFormat="1" applyFont="1" applyFill="1" applyBorder="1"/>
    <xf numFmtId="3" fontId="33" fillId="4" borderId="1" xfId="14" applyNumberFormat="1" applyFont="1" applyFill="1" applyBorder="1" applyAlignment="1">
      <alignment shrinkToFit="1"/>
    </xf>
    <xf numFmtId="3" fontId="33" fillId="4" borderId="2" xfId="14" applyNumberFormat="1" applyFont="1" applyFill="1" applyBorder="1" applyAlignment="1">
      <alignment shrinkToFit="1"/>
    </xf>
    <xf numFmtId="3" fontId="33" fillId="4" borderId="19" xfId="14" applyNumberFormat="1" applyFont="1" applyFill="1" applyBorder="1" applyAlignment="1">
      <alignment shrinkToFit="1"/>
    </xf>
    <xf numFmtId="3" fontId="10" fillId="0" borderId="50" xfId="0" applyNumberFormat="1" applyFont="1" applyFill="1" applyBorder="1" applyAlignment="1" applyProtection="1">
      <alignment horizontal="right" wrapText="1"/>
      <protection locked="0"/>
    </xf>
    <xf numFmtId="3" fontId="10" fillId="0" borderId="54" xfId="0" applyNumberFormat="1" applyFont="1" applyFill="1" applyBorder="1" applyAlignment="1" applyProtection="1">
      <alignment horizontal="right" wrapText="1"/>
      <protection locked="0"/>
    </xf>
    <xf numFmtId="0" fontId="4" fillId="0" borderId="27" xfId="12" applyFont="1" applyFill="1" applyBorder="1" applyAlignment="1" applyProtection="1">
      <alignment horizontal="left" vertical="center" wrapText="1" indent="1"/>
    </xf>
    <xf numFmtId="0" fontId="17" fillId="0" borderId="30" xfId="0" applyFont="1" applyFill="1" applyBorder="1" applyAlignment="1" applyProtection="1">
      <alignment horizontal="left" vertical="center" wrapText="1" indent="1"/>
    </xf>
    <xf numFmtId="0" fontId="10" fillId="0" borderId="24" xfId="12" applyFont="1" applyFill="1" applyBorder="1" applyAlignment="1" applyProtection="1">
      <alignment horizontal="left" vertical="center" wrapText="1" indent="1"/>
    </xf>
    <xf numFmtId="0" fontId="10" fillId="0" borderId="26" xfId="12" applyFont="1" applyFill="1" applyBorder="1" applyAlignment="1" applyProtection="1">
      <alignment horizontal="left" vertical="center" wrapText="1" indent="1"/>
    </xf>
    <xf numFmtId="0" fontId="10" fillId="0" borderId="28" xfId="12" applyFont="1" applyFill="1" applyBorder="1" applyAlignment="1" applyProtection="1">
      <alignment horizontal="left" vertical="center" wrapText="1" indent="1"/>
    </xf>
    <xf numFmtId="0" fontId="10" fillId="0" borderId="25" xfId="12" applyFont="1" applyFill="1" applyBorder="1" applyAlignment="1" applyProtection="1">
      <alignment horizontal="left" vertical="center" wrapText="1" indent="1"/>
    </xf>
    <xf numFmtId="0" fontId="10" fillId="0" borderId="27" xfId="12" applyFont="1" applyFill="1" applyBorder="1" applyAlignment="1" applyProtection="1">
      <alignment horizontal="left" vertical="center" wrapText="1" indent="1"/>
    </xf>
    <xf numFmtId="0" fontId="10" fillId="0" borderId="30" xfId="12" applyFont="1" applyFill="1" applyBorder="1" applyAlignment="1" applyProtection="1">
      <alignment horizontal="left" vertical="center" wrapText="1" indent="1"/>
    </xf>
    <xf numFmtId="0" fontId="41" fillId="0" borderId="36" xfId="12" applyFont="1" applyFill="1" applyBorder="1" applyAlignment="1" applyProtection="1">
      <alignment horizontal="left" vertical="center" wrapText="1" indent="2"/>
    </xf>
    <xf numFmtId="0" fontId="36" fillId="0" borderId="37" xfId="0" applyFont="1" applyBorder="1" applyAlignment="1" applyProtection="1">
      <alignment horizontal="left" wrapText="1"/>
    </xf>
    <xf numFmtId="3" fontId="4" fillId="0" borderId="44" xfId="0" applyNumberFormat="1" applyFont="1" applyFill="1" applyBorder="1" applyAlignment="1" applyProtection="1">
      <alignment horizontal="right" wrapText="1"/>
      <protection locked="0"/>
    </xf>
    <xf numFmtId="3" fontId="10" fillId="0" borderId="53" xfId="0" applyNumberFormat="1" applyFont="1" applyFill="1" applyBorder="1" applyAlignment="1" applyProtection="1">
      <alignment horizontal="right" wrapText="1"/>
      <protection locked="0"/>
    </xf>
    <xf numFmtId="3" fontId="17" fillId="0" borderId="67" xfId="0" applyNumberFormat="1" applyFont="1" applyFill="1" applyBorder="1" applyAlignment="1" applyProtection="1">
      <alignment horizontal="right" wrapText="1"/>
    </xf>
    <xf numFmtId="3" fontId="4" fillId="0" borderId="44" xfId="0" applyNumberFormat="1" applyFont="1" applyFill="1" applyBorder="1" applyAlignment="1" applyProtection="1">
      <alignment vertical="center" wrapText="1"/>
      <protection locked="0"/>
    </xf>
    <xf numFmtId="3" fontId="4" fillId="0" borderId="45" xfId="0" applyNumberFormat="1" applyFont="1" applyFill="1" applyBorder="1" applyAlignment="1" applyProtection="1">
      <alignment vertical="center" wrapText="1"/>
      <protection locked="0"/>
    </xf>
    <xf numFmtId="3" fontId="17" fillId="0" borderId="23" xfId="0" applyNumberFormat="1" applyFont="1" applyFill="1" applyBorder="1" applyAlignment="1" applyProtection="1">
      <alignment vertical="center" wrapText="1"/>
      <protection locked="0"/>
    </xf>
    <xf numFmtId="3" fontId="17" fillId="0" borderId="23" xfId="0" applyNumberFormat="1" applyFont="1" applyFill="1" applyBorder="1" applyAlignment="1" applyProtection="1">
      <alignment vertical="center" wrapText="1"/>
    </xf>
    <xf numFmtId="3" fontId="10" fillId="0" borderId="44" xfId="0" applyNumberFormat="1" applyFont="1" applyFill="1" applyBorder="1" applyAlignment="1" applyProtection="1">
      <alignment horizontal="right" wrapText="1"/>
      <protection locked="0"/>
    </xf>
    <xf numFmtId="3" fontId="41" fillId="0" borderId="67" xfId="0" applyNumberFormat="1" applyFont="1" applyFill="1" applyBorder="1" applyAlignment="1" applyProtection="1">
      <alignment vertical="center" wrapText="1"/>
      <protection locked="0"/>
    </xf>
    <xf numFmtId="3" fontId="10" fillId="0" borderId="44" xfId="0" applyNumberFormat="1" applyFont="1" applyFill="1" applyBorder="1" applyAlignment="1" applyProtection="1">
      <alignment vertical="center" wrapText="1"/>
      <protection locked="0"/>
    </xf>
    <xf numFmtId="3" fontId="10" fillId="0" borderId="67" xfId="0" applyNumberFormat="1" applyFont="1" applyFill="1" applyBorder="1" applyAlignment="1" applyProtection="1">
      <alignment vertical="center" wrapText="1"/>
      <protection locked="0"/>
    </xf>
    <xf numFmtId="3" fontId="17" fillId="0" borderId="46" xfId="0" applyNumberFormat="1" applyFont="1" applyFill="1" applyBorder="1" applyAlignment="1" applyProtection="1">
      <alignment vertical="center" wrapText="1"/>
      <protection locked="0"/>
    </xf>
    <xf numFmtId="3" fontId="41" fillId="0" borderId="54" xfId="0" applyNumberFormat="1" applyFont="1" applyFill="1" applyBorder="1" applyAlignment="1" applyProtection="1">
      <alignment horizontal="right" wrapText="1"/>
      <protection locked="0"/>
    </xf>
    <xf numFmtId="3" fontId="10" fillId="0" borderId="23" xfId="0" applyNumberFormat="1" applyFont="1" applyFill="1" applyBorder="1" applyAlignment="1" applyProtection="1">
      <alignment horizontal="right" wrapText="1"/>
      <protection locked="0"/>
    </xf>
    <xf numFmtId="0" fontId="4" fillId="0" borderId="66" xfId="0" applyFont="1" applyFill="1" applyBorder="1" applyAlignment="1" applyProtection="1">
      <alignment vertical="center" wrapText="1"/>
    </xf>
    <xf numFmtId="3" fontId="4" fillId="0" borderId="66" xfId="0" applyNumberFormat="1" applyFont="1" applyFill="1" applyBorder="1" applyAlignment="1" applyProtection="1">
      <alignment wrapText="1"/>
    </xf>
    <xf numFmtId="0" fontId="28" fillId="0" borderId="52" xfId="6" applyFont="1" applyBorder="1" applyAlignment="1">
      <alignment horizontal="center"/>
    </xf>
    <xf numFmtId="0" fontId="28" fillId="0" borderId="45" xfId="6" applyFont="1" applyBorder="1" applyAlignment="1">
      <alignment horizontal="center"/>
    </xf>
    <xf numFmtId="0" fontId="28" fillId="0" borderId="45" xfId="6" applyFont="1" applyBorder="1"/>
    <xf numFmtId="0" fontId="28" fillId="0" borderId="53" xfId="6" applyFont="1" applyBorder="1"/>
    <xf numFmtId="0" fontId="28" fillId="2" borderId="77" xfId="6" applyFont="1" applyFill="1" applyBorder="1"/>
    <xf numFmtId="0" fontId="28" fillId="0" borderId="29" xfId="6" applyFont="1" applyBorder="1" applyAlignment="1"/>
    <xf numFmtId="0" fontId="28" fillId="0" borderId="29" xfId="6" applyFont="1" applyBorder="1"/>
    <xf numFmtId="0" fontId="24" fillId="0" borderId="29" xfId="6" applyFont="1" applyBorder="1"/>
    <xf numFmtId="0" fontId="24" fillId="12" borderId="70" xfId="6" applyFont="1" applyFill="1" applyBorder="1"/>
    <xf numFmtId="3" fontId="28" fillId="2" borderId="15" xfId="6" applyNumberFormat="1" applyFont="1" applyFill="1" applyBorder="1"/>
    <xf numFmtId="3" fontId="28" fillId="0" borderId="14" xfId="6" applyNumberFormat="1" applyFont="1" applyBorder="1"/>
    <xf numFmtId="3" fontId="24" fillId="0" borderId="14" xfId="6" applyNumberFormat="1" applyFont="1" applyBorder="1"/>
    <xf numFmtId="3" fontId="24" fillId="12" borderId="33" xfId="6" applyNumberFormat="1" applyFont="1" applyFill="1" applyBorder="1"/>
    <xf numFmtId="0" fontId="28" fillId="0" borderId="68" xfId="6" applyFont="1" applyBorder="1"/>
    <xf numFmtId="164" fontId="4" fillId="0" borderId="13" xfId="12" applyNumberFormat="1" applyFont="1" applyFill="1" applyBorder="1" applyAlignment="1" applyProtection="1">
      <protection locked="0"/>
    </xf>
    <xf numFmtId="164" fontId="4" fillId="0" borderId="14" xfId="12" applyNumberFormat="1" applyFont="1" applyFill="1" applyBorder="1" applyAlignment="1" applyProtection="1">
      <protection locked="0"/>
    </xf>
    <xf numFmtId="3" fontId="22" fillId="0" borderId="0" xfId="0" applyNumberFormat="1" applyFont="1" applyFill="1" applyBorder="1" applyAlignment="1">
      <alignment vertical="center" shrinkToFit="1"/>
    </xf>
    <xf numFmtId="0" fontId="33" fillId="2" borderId="11" xfId="14" applyFont="1" applyFill="1" applyBorder="1" applyAlignment="1">
      <alignment horizontal="center" vertical="center" wrapText="1"/>
    </xf>
    <xf numFmtId="3" fontId="33" fillId="0" borderId="23" xfId="14" applyNumberFormat="1" applyFont="1" applyBorder="1" applyAlignment="1">
      <alignment horizontal="center" vertical="center" wrapText="1"/>
    </xf>
    <xf numFmtId="3" fontId="28" fillId="0" borderId="52" xfId="14" applyNumberFormat="1" applyFont="1" applyFill="1" applyBorder="1" applyAlignment="1">
      <alignment wrapText="1"/>
    </xf>
    <xf numFmtId="3" fontId="28" fillId="0" borderId="45" xfId="14" applyNumberFormat="1" applyFont="1" applyFill="1" applyBorder="1" applyAlignment="1">
      <alignment wrapText="1"/>
    </xf>
    <xf numFmtId="3" fontId="28" fillId="2" borderId="45" xfId="0" applyNumberFormat="1" applyFont="1" applyFill="1" applyBorder="1" applyAlignment="1">
      <alignment vertical="center" shrinkToFit="1"/>
    </xf>
    <xf numFmtId="3" fontId="28" fillId="0" borderId="45" xfId="0" applyNumberFormat="1" applyFont="1" applyFill="1" applyBorder="1"/>
    <xf numFmtId="3" fontId="28" fillId="0" borderId="45" xfId="0" applyNumberFormat="1" applyFont="1" applyFill="1" applyBorder="1" applyAlignment="1">
      <alignment vertical="center" shrinkToFit="1"/>
    </xf>
    <xf numFmtId="3" fontId="28" fillId="0" borderId="67" xfId="14" applyNumberFormat="1" applyFont="1" applyFill="1" applyBorder="1" applyAlignment="1">
      <alignment wrapText="1"/>
    </xf>
    <xf numFmtId="3" fontId="28" fillId="0" borderId="54" xfId="14" applyNumberFormat="1" applyFont="1" applyFill="1" applyBorder="1" applyAlignment="1">
      <alignment wrapText="1"/>
    </xf>
    <xf numFmtId="0" fontId="33" fillId="0" borderId="1" xfId="14" applyFont="1" applyBorder="1" applyAlignment="1">
      <alignment horizontal="center" vertical="center" wrapText="1"/>
    </xf>
    <xf numFmtId="0" fontId="33" fillId="2" borderId="2" xfId="14" applyFont="1" applyFill="1" applyBorder="1" applyAlignment="1">
      <alignment horizontal="left" wrapText="1"/>
    </xf>
    <xf numFmtId="0" fontId="22" fillId="0" borderId="45" xfId="0" applyFont="1" applyBorder="1" applyAlignment="1">
      <alignment horizontal="left" vertical="center"/>
    </xf>
    <xf numFmtId="0" fontId="23" fillId="0" borderId="29" xfId="0" applyFont="1" applyBorder="1" applyAlignment="1">
      <alignment horizontal="center" vertical="center" shrinkToFit="1"/>
    </xf>
    <xf numFmtId="3" fontId="23" fillId="0" borderId="14" xfId="0" applyNumberFormat="1" applyFont="1" applyBorder="1" applyAlignment="1">
      <alignment vertical="center" shrinkToFit="1"/>
    </xf>
    <xf numFmtId="0" fontId="52" fillId="0" borderId="20" xfId="0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0" fontId="52" fillId="0" borderId="63" xfId="0" applyFont="1" applyBorder="1" applyAlignment="1">
      <alignment horizontal="center" vertical="center" wrapText="1"/>
    </xf>
    <xf numFmtId="0" fontId="52" fillId="0" borderId="18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left" vertical="center" wrapText="1"/>
    </xf>
    <xf numFmtId="0" fontId="23" fillId="0" borderId="69" xfId="0" applyFont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 shrinkToFit="1"/>
    </xf>
    <xf numFmtId="0" fontId="23" fillId="0" borderId="0" xfId="0" applyFont="1" applyFill="1" applyBorder="1" applyAlignment="1">
      <alignment vertical="center"/>
    </xf>
    <xf numFmtId="3" fontId="23" fillId="0" borderId="4" xfId="0" applyNumberFormat="1" applyFont="1" applyFill="1" applyBorder="1" applyAlignment="1">
      <alignment vertical="center" shrinkToFit="1"/>
    </xf>
    <xf numFmtId="3" fontId="23" fillId="0" borderId="22" xfId="0" applyNumberFormat="1" applyFont="1" applyFill="1" applyBorder="1" applyAlignment="1">
      <alignment vertical="center" shrinkToFit="1"/>
    </xf>
    <xf numFmtId="3" fontId="23" fillId="0" borderId="14" xfId="0" applyNumberFormat="1" applyFont="1" applyFill="1" applyBorder="1" applyAlignment="1">
      <alignment vertical="center" shrinkToFit="1"/>
    </xf>
    <xf numFmtId="3" fontId="23" fillId="0" borderId="59" xfId="0" applyNumberFormat="1" applyFont="1" applyFill="1" applyBorder="1" applyAlignment="1">
      <alignment vertical="center" shrinkToFit="1"/>
    </xf>
    <xf numFmtId="3" fontId="23" fillId="0" borderId="25" xfId="0" applyNumberFormat="1" applyFont="1" applyFill="1" applyBorder="1" applyAlignment="1">
      <alignment vertical="center" shrinkToFit="1"/>
    </xf>
    <xf numFmtId="3" fontId="23" fillId="0" borderId="16" xfId="0" applyNumberFormat="1" applyFont="1" applyBorder="1" applyAlignment="1">
      <alignment vertical="center" shrinkToFit="1"/>
    </xf>
    <xf numFmtId="3" fontId="23" fillId="0" borderId="5" xfId="0" applyNumberFormat="1" applyFont="1" applyFill="1" applyBorder="1" applyAlignment="1">
      <alignment vertical="center" shrinkToFit="1"/>
    </xf>
    <xf numFmtId="3" fontId="23" fillId="0" borderId="62" xfId="0" applyNumberFormat="1" applyFont="1" applyFill="1" applyBorder="1" applyAlignment="1">
      <alignment vertical="center" shrinkToFit="1"/>
    </xf>
    <xf numFmtId="3" fontId="23" fillId="0" borderId="16" xfId="0" applyNumberFormat="1" applyFont="1" applyFill="1" applyBorder="1" applyAlignment="1">
      <alignment vertical="center" shrinkToFit="1"/>
    </xf>
    <xf numFmtId="3" fontId="23" fillId="0" borderId="73" xfId="0" applyNumberFormat="1" applyFont="1" applyFill="1" applyBorder="1" applyAlignment="1">
      <alignment vertical="center" shrinkToFit="1"/>
    </xf>
    <xf numFmtId="3" fontId="23" fillId="0" borderId="26" xfId="0" applyNumberFormat="1" applyFont="1" applyFill="1" applyBorder="1" applyAlignment="1">
      <alignment vertical="center" shrinkToFit="1"/>
    </xf>
    <xf numFmtId="0" fontId="25" fillId="0" borderId="23" xfId="0" applyFont="1" applyFill="1" applyBorder="1" applyAlignment="1">
      <alignment horizontal="left" vertical="center"/>
    </xf>
    <xf numFmtId="3" fontId="25" fillId="0" borderId="1" xfId="0" applyNumberFormat="1" applyFont="1" applyFill="1" applyBorder="1" applyAlignment="1">
      <alignment vertical="center" shrinkToFit="1"/>
    </xf>
    <xf numFmtId="3" fontId="25" fillId="0" borderId="2" xfId="0" applyNumberFormat="1" applyFont="1" applyFill="1" applyBorder="1" applyAlignment="1">
      <alignment vertical="center" shrinkToFit="1"/>
    </xf>
    <xf numFmtId="3" fontId="25" fillId="0" borderId="19" xfId="0" applyNumberFormat="1" applyFont="1" applyFill="1" applyBorder="1" applyAlignment="1">
      <alignment vertical="center" shrinkToFit="1"/>
    </xf>
    <xf numFmtId="3" fontId="25" fillId="0" borderId="6" xfId="0" applyNumberFormat="1" applyFont="1" applyFill="1" applyBorder="1" applyAlignment="1">
      <alignment vertical="center" shrinkToFit="1"/>
    </xf>
    <xf numFmtId="3" fontId="25" fillId="0" borderId="10" xfId="0" applyNumberFormat="1" applyFont="1" applyFill="1" applyBorder="1" applyAlignment="1">
      <alignment vertical="center" shrinkToFit="1"/>
    </xf>
    <xf numFmtId="0" fontId="25" fillId="0" borderId="37" xfId="0" applyFont="1" applyBorder="1" applyAlignment="1">
      <alignment vertical="center" shrinkToFit="1"/>
    </xf>
    <xf numFmtId="0" fontId="25" fillId="0" borderId="37" xfId="0" applyFont="1" applyFill="1" applyBorder="1" applyAlignment="1">
      <alignment vertical="center" shrinkToFit="1"/>
    </xf>
    <xf numFmtId="0" fontId="80" fillId="0" borderId="33" xfId="0" applyFont="1" applyFill="1" applyBorder="1" applyAlignment="1">
      <alignment horizontal="center" vertical="center" wrapText="1"/>
    </xf>
    <xf numFmtId="0" fontId="80" fillId="0" borderId="34" xfId="0" applyFont="1" applyFill="1" applyBorder="1" applyAlignment="1">
      <alignment horizontal="center" vertical="center" wrapText="1"/>
    </xf>
    <xf numFmtId="0" fontId="80" fillId="0" borderId="61" xfId="0" applyFont="1" applyFill="1" applyBorder="1" applyAlignment="1">
      <alignment horizontal="center" vertical="center" wrapText="1"/>
    </xf>
    <xf numFmtId="3" fontId="31" fillId="0" borderId="15" xfId="0" applyNumberFormat="1" applyFont="1" applyFill="1" applyBorder="1" applyAlignment="1">
      <alignment vertical="center" shrinkToFit="1"/>
    </xf>
    <xf numFmtId="3" fontId="31" fillId="0" borderId="3" xfId="0" applyNumberFormat="1" applyFont="1" applyFill="1" applyBorder="1" applyAlignment="1">
      <alignment vertical="center" shrinkToFit="1"/>
    </xf>
    <xf numFmtId="3" fontId="31" fillId="0" borderId="43" xfId="0" applyNumberFormat="1" applyFont="1" applyFill="1" applyBorder="1" applyAlignment="1">
      <alignment vertical="center" shrinkToFit="1"/>
    </xf>
    <xf numFmtId="3" fontId="31" fillId="0" borderId="14" xfId="0" applyNumberFormat="1" applyFont="1" applyFill="1" applyBorder="1" applyAlignment="1">
      <alignment vertical="center" shrinkToFit="1"/>
    </xf>
    <xf numFmtId="3" fontId="31" fillId="0" borderId="4" xfId="0" applyNumberFormat="1" applyFont="1" applyFill="1" applyBorder="1" applyAlignment="1">
      <alignment vertical="center" shrinkToFit="1"/>
    </xf>
    <xf numFmtId="3" fontId="31" fillId="0" borderId="22" xfId="0" applyNumberFormat="1" applyFont="1" applyFill="1" applyBorder="1" applyAlignment="1">
      <alignment vertical="center" shrinkToFit="1"/>
    </xf>
    <xf numFmtId="3" fontId="80" fillId="0" borderId="14" xfId="0" applyNumberFormat="1" applyFont="1" applyFill="1" applyBorder="1" applyAlignment="1">
      <alignment vertical="center" shrinkToFit="1"/>
    </xf>
    <xf numFmtId="3" fontId="80" fillId="0" borderId="4" xfId="0" applyNumberFormat="1" applyFont="1" applyFill="1" applyBorder="1" applyAlignment="1">
      <alignment vertical="center" shrinkToFit="1"/>
    </xf>
    <xf numFmtId="3" fontId="80" fillId="0" borderId="22" xfId="0" applyNumberFormat="1" applyFont="1" applyFill="1" applyBorder="1" applyAlignment="1">
      <alignment vertical="center" shrinkToFit="1"/>
    </xf>
    <xf numFmtId="3" fontId="81" fillId="0" borderId="14" xfId="0" applyNumberFormat="1" applyFont="1" applyFill="1" applyBorder="1" applyAlignment="1">
      <alignment vertical="center" shrinkToFit="1"/>
    </xf>
    <xf numFmtId="3" fontId="80" fillId="0" borderId="33" xfId="0" applyNumberFormat="1" applyFont="1" applyFill="1" applyBorder="1" applyAlignment="1">
      <alignment vertical="center" shrinkToFit="1"/>
    </xf>
    <xf numFmtId="3" fontId="80" fillId="0" borderId="34" xfId="0" applyNumberFormat="1" applyFont="1" applyFill="1" applyBorder="1" applyAlignment="1">
      <alignment vertical="center" shrinkToFit="1"/>
    </xf>
    <xf numFmtId="3" fontId="80" fillId="0" borderId="61" xfId="0" applyNumberFormat="1" applyFont="1" applyFill="1" applyBorder="1" applyAlignment="1">
      <alignment vertical="center" shrinkToFit="1"/>
    </xf>
    <xf numFmtId="3" fontId="31" fillId="0" borderId="16" xfId="0" applyNumberFormat="1" applyFont="1" applyFill="1" applyBorder="1" applyAlignment="1">
      <alignment vertical="center" shrinkToFit="1"/>
    </xf>
    <xf numFmtId="3" fontId="31" fillId="0" borderId="5" xfId="0" applyNumberFormat="1" applyFont="1" applyFill="1" applyBorder="1" applyAlignment="1">
      <alignment vertical="center" shrinkToFit="1"/>
    </xf>
    <xf numFmtId="3" fontId="31" fillId="0" borderId="62" xfId="0" applyNumberFormat="1" applyFont="1" applyFill="1" applyBorder="1" applyAlignment="1">
      <alignment vertical="center" shrinkToFit="1"/>
    </xf>
    <xf numFmtId="0" fontId="80" fillId="0" borderId="11" xfId="0" applyFont="1" applyFill="1" applyBorder="1" applyAlignment="1">
      <alignment vertical="center"/>
    </xf>
    <xf numFmtId="3" fontId="80" fillId="0" borderId="1" xfId="0" applyNumberFormat="1" applyFont="1" applyFill="1" applyBorder="1" applyAlignment="1">
      <alignment vertical="center" shrinkToFit="1"/>
    </xf>
    <xf numFmtId="3" fontId="80" fillId="0" borderId="2" xfId="0" applyNumberFormat="1" applyFont="1" applyFill="1" applyBorder="1" applyAlignment="1">
      <alignment vertical="center" shrinkToFit="1"/>
    </xf>
    <xf numFmtId="3" fontId="80" fillId="0" borderId="19" xfId="0" applyNumberFormat="1" applyFont="1" applyFill="1" applyBorder="1" applyAlignment="1">
      <alignment vertical="center" shrinkToFit="1"/>
    </xf>
    <xf numFmtId="0" fontId="81" fillId="0" borderId="45" xfId="0" applyFont="1" applyFill="1" applyBorder="1" applyAlignment="1">
      <alignment vertical="center" shrinkToFit="1"/>
    </xf>
    <xf numFmtId="0" fontId="81" fillId="0" borderId="54" xfId="0" applyFont="1" applyFill="1" applyBorder="1" applyAlignment="1">
      <alignment vertical="center" shrinkToFit="1"/>
    </xf>
    <xf numFmtId="0" fontId="80" fillId="0" borderId="53" xfId="0" applyFont="1" applyFill="1" applyBorder="1" applyAlignment="1">
      <alignment vertical="center" shrinkToFit="1"/>
    </xf>
    <xf numFmtId="0" fontId="32" fillId="0" borderId="21" xfId="0" applyFont="1" applyFill="1" applyBorder="1" applyAlignment="1">
      <alignment horizontal="left" vertical="center"/>
    </xf>
    <xf numFmtId="0" fontId="31" fillId="0" borderId="52" xfId="0" applyFont="1" applyFill="1" applyBorder="1" applyAlignment="1">
      <alignment vertical="center" shrinkToFit="1"/>
    </xf>
    <xf numFmtId="0" fontId="31" fillId="0" borderId="45" xfId="0" applyFont="1" applyFill="1" applyBorder="1" applyAlignment="1">
      <alignment vertical="center" shrinkToFit="1"/>
    </xf>
    <xf numFmtId="0" fontId="81" fillId="0" borderId="45" xfId="0" applyFont="1" applyFill="1" applyBorder="1" applyAlignment="1">
      <alignment horizontal="left" vertical="center" shrinkToFit="1"/>
    </xf>
    <xf numFmtId="0" fontId="31" fillId="0" borderId="45" xfId="0" applyFont="1" applyFill="1" applyBorder="1" applyAlignment="1">
      <alignment horizontal="left" vertical="center" shrinkToFit="1"/>
    </xf>
    <xf numFmtId="0" fontId="31" fillId="0" borderId="54" xfId="0" applyFont="1" applyFill="1" applyBorder="1" applyAlignment="1">
      <alignment vertical="center" shrinkToFit="1"/>
    </xf>
    <xf numFmtId="0" fontId="80" fillId="0" borderId="23" xfId="0" applyFont="1" applyFill="1" applyBorder="1" applyAlignment="1">
      <alignment vertical="center" shrinkToFit="1"/>
    </xf>
    <xf numFmtId="0" fontId="23" fillId="0" borderId="0" xfId="11" applyFont="1" applyAlignment="1">
      <alignment horizontal="center"/>
    </xf>
    <xf numFmtId="0" fontId="24" fillId="0" borderId="13" xfId="11" applyFont="1" applyBorder="1" applyAlignment="1">
      <alignment horizontal="center" vertical="center" wrapText="1"/>
    </xf>
    <xf numFmtId="0" fontId="24" fillId="0" borderId="7" xfId="11" applyFont="1" applyBorder="1" applyAlignment="1">
      <alignment horizontal="center" vertical="center" wrapText="1"/>
    </xf>
    <xf numFmtId="0" fontId="24" fillId="0" borderId="57" xfId="11" applyFont="1" applyBorder="1" applyAlignment="1">
      <alignment horizontal="center" vertical="center" wrapText="1"/>
    </xf>
    <xf numFmtId="0" fontId="22" fillId="0" borderId="0" xfId="11" applyFont="1" applyAlignment="1">
      <alignment horizontal="center" vertical="center" wrapText="1"/>
    </xf>
    <xf numFmtId="0" fontId="24" fillId="0" borderId="14" xfId="11" applyFont="1" applyBorder="1" applyAlignment="1">
      <alignment horizontal="center" vertical="center"/>
    </xf>
    <xf numFmtId="0" fontId="28" fillId="0" borderId="4" xfId="11" applyFont="1" applyBorder="1" applyAlignment="1">
      <alignment horizontal="center" vertical="center"/>
    </xf>
    <xf numFmtId="0" fontId="24" fillId="0" borderId="66" xfId="11" applyFont="1" applyBorder="1" applyAlignment="1">
      <alignment vertical="center"/>
    </xf>
    <xf numFmtId="0" fontId="24" fillId="0" borderId="22" xfId="11" applyFont="1" applyBorder="1" applyAlignment="1">
      <alignment vertical="center"/>
    </xf>
    <xf numFmtId="0" fontId="28" fillId="0" borderId="22" xfId="11" applyFont="1" applyBorder="1" applyAlignment="1">
      <alignment vertical="center"/>
    </xf>
    <xf numFmtId="0" fontId="28" fillId="0" borderId="14" xfId="11" applyFont="1" applyBorder="1" applyAlignment="1">
      <alignment horizontal="center" vertical="center"/>
    </xf>
    <xf numFmtId="0" fontId="28" fillId="0" borderId="33" xfId="11" applyFont="1" applyBorder="1" applyAlignment="1">
      <alignment horizontal="center" vertical="center"/>
    </xf>
    <xf numFmtId="0" fontId="28" fillId="0" borderId="34" xfId="11" applyFont="1" applyBorder="1" applyAlignment="1">
      <alignment horizontal="center" vertical="center"/>
    </xf>
    <xf numFmtId="0" fontId="28" fillId="0" borderId="61" xfId="11" applyFont="1" applyBorder="1" applyAlignment="1">
      <alignment vertical="center"/>
    </xf>
    <xf numFmtId="0" fontId="28" fillId="0" borderId="0" xfId="11" applyFont="1" applyBorder="1" applyAlignment="1">
      <alignment horizontal="center" vertical="center"/>
    </xf>
    <xf numFmtId="0" fontId="23" fillId="0" borderId="0" xfId="11" applyFont="1" applyBorder="1" applyAlignment="1">
      <alignment vertical="center"/>
    </xf>
    <xf numFmtId="0" fontId="22" fillId="0" borderId="15" xfId="11" applyFont="1" applyBorder="1" applyAlignment="1">
      <alignment horizontal="center" vertical="center" wrapText="1"/>
    </xf>
    <xf numFmtId="0" fontId="22" fillId="0" borderId="14" xfId="11" applyFont="1" applyBorder="1" applyAlignment="1">
      <alignment horizontal="center"/>
    </xf>
    <xf numFmtId="0" fontId="22" fillId="0" borderId="33" xfId="11" applyFont="1" applyBorder="1" applyAlignment="1">
      <alignment horizontal="center"/>
    </xf>
    <xf numFmtId="0" fontId="22" fillId="0" borderId="34" xfId="11" applyFont="1" applyBorder="1" applyAlignment="1">
      <alignment horizontal="center"/>
    </xf>
    <xf numFmtId="3" fontId="22" fillId="0" borderId="4" xfId="11" applyNumberFormat="1" applyFont="1" applyBorder="1" applyAlignment="1">
      <alignment horizontal="right"/>
    </xf>
    <xf numFmtId="3" fontId="22" fillId="4" borderId="22" xfId="11" applyNumberFormat="1" applyFont="1" applyFill="1" applyBorder="1" applyAlignment="1">
      <alignment horizontal="right"/>
    </xf>
    <xf numFmtId="0" fontId="23" fillId="0" borderId="4" xfId="11" applyFont="1" applyFill="1" applyBorder="1" applyAlignment="1">
      <alignment horizontal="right"/>
    </xf>
    <xf numFmtId="1" fontId="23" fillId="0" borderId="4" xfId="11" applyNumberFormat="1" applyFont="1" applyFill="1" applyBorder="1" applyAlignment="1">
      <alignment horizontal="right"/>
    </xf>
    <xf numFmtId="3" fontId="23" fillId="0" borderId="4" xfId="11" applyNumberFormat="1" applyFont="1" applyFill="1" applyBorder="1" applyAlignment="1">
      <alignment horizontal="right" wrapText="1"/>
    </xf>
    <xf numFmtId="3" fontId="23" fillId="0" borderId="4" xfId="11" applyNumberFormat="1" applyFont="1" applyBorder="1" applyAlignment="1">
      <alignment horizontal="right"/>
    </xf>
    <xf numFmtId="3" fontId="23" fillId="0" borderId="4" xfId="11" applyNumberFormat="1" applyFont="1" applyFill="1" applyBorder="1" applyAlignment="1">
      <alignment horizontal="right"/>
    </xf>
    <xf numFmtId="0" fontId="22" fillId="0" borderId="34" xfId="11" applyFont="1" applyBorder="1" applyAlignment="1">
      <alignment horizontal="right"/>
    </xf>
    <xf numFmtId="3" fontId="22" fillId="0" borderId="34" xfId="11" applyNumberFormat="1" applyFont="1" applyFill="1" applyBorder="1" applyAlignment="1">
      <alignment horizontal="right"/>
    </xf>
    <xf numFmtId="3" fontId="22" fillId="4" borderId="34" xfId="11" applyNumberFormat="1" applyFont="1" applyFill="1" applyBorder="1" applyAlignment="1">
      <alignment horizontal="right"/>
    </xf>
    <xf numFmtId="3" fontId="22" fillId="4" borderId="61" xfId="11" applyNumberFormat="1" applyFont="1" applyFill="1" applyBorder="1" applyAlignment="1">
      <alignment horizontal="right"/>
    </xf>
    <xf numFmtId="0" fontId="23" fillId="0" borderId="4" xfId="11" applyFont="1" applyBorder="1" applyAlignment="1">
      <alignment horizontal="left"/>
    </xf>
    <xf numFmtId="0" fontId="23" fillId="0" borderId="4" xfId="11" applyFont="1" applyFill="1" applyBorder="1" applyAlignment="1">
      <alignment horizontal="left"/>
    </xf>
    <xf numFmtId="0" fontId="23" fillId="0" borderId="14" xfId="11" applyFont="1" applyBorder="1" applyAlignment="1">
      <alignment horizontal="center"/>
    </xf>
    <xf numFmtId="0" fontId="23" fillId="0" borderId="5" xfId="11" applyFont="1" applyFill="1" applyBorder="1" applyAlignment="1">
      <alignment horizontal="left"/>
    </xf>
    <xf numFmtId="0" fontId="23" fillId="0" borderId="5" xfId="11" applyFont="1" applyFill="1" applyBorder="1" applyAlignment="1">
      <alignment horizontal="right"/>
    </xf>
    <xf numFmtId="1" fontId="23" fillId="0" borderId="5" xfId="11" applyNumberFormat="1" applyFont="1" applyFill="1" applyBorder="1" applyAlignment="1">
      <alignment horizontal="right"/>
    </xf>
    <xf numFmtId="3" fontId="23" fillId="0" borderId="5" xfId="11" applyNumberFormat="1" applyFont="1" applyFill="1" applyBorder="1" applyAlignment="1">
      <alignment horizontal="right" wrapText="1"/>
    </xf>
    <xf numFmtId="3" fontId="23" fillId="0" borderId="5" xfId="11" applyNumberFormat="1" applyFont="1" applyBorder="1" applyAlignment="1">
      <alignment horizontal="right"/>
    </xf>
    <xf numFmtId="0" fontId="23" fillId="0" borderId="3" xfId="1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4" fillId="0" borderId="4" xfId="12" applyNumberFormat="1" applyFont="1" applyFill="1" applyBorder="1" applyAlignment="1" applyProtection="1">
      <alignment horizontal="center" vertical="center" wrapText="1"/>
    </xf>
    <xf numFmtId="3" fontId="10" fillId="0" borderId="14" xfId="12" applyNumberFormat="1" applyFont="1" applyFill="1" applyBorder="1" applyAlignment="1" applyProtection="1">
      <alignment wrapText="1"/>
      <protection locked="0"/>
    </xf>
    <xf numFmtId="49" fontId="4" fillId="0" borderId="20" xfId="12" applyNumberFormat="1" applyFont="1" applyFill="1" applyBorder="1" applyAlignment="1" applyProtection="1">
      <alignment horizontal="center" vertical="center" wrapText="1"/>
    </xf>
    <xf numFmtId="3" fontId="10" fillId="0" borderId="46" xfId="12" applyNumberFormat="1" applyFont="1" applyFill="1" applyBorder="1" applyAlignment="1" applyProtection="1">
      <alignment wrapText="1"/>
      <protection locked="0"/>
    </xf>
    <xf numFmtId="49" fontId="3" fillId="0" borderId="4" xfId="12" applyNumberFormat="1" applyFont="1" applyFill="1" applyBorder="1" applyAlignment="1" applyProtection="1">
      <alignment horizontal="center" vertical="center" wrapText="1"/>
    </xf>
    <xf numFmtId="3" fontId="3" fillId="0" borderId="14" xfId="12" applyNumberFormat="1" applyFont="1" applyFill="1" applyBorder="1" applyAlignment="1" applyProtection="1">
      <alignment horizontal="right" wrapText="1"/>
      <protection locked="0"/>
    </xf>
    <xf numFmtId="3" fontId="3" fillId="0" borderId="46" xfId="12" applyNumberFormat="1" applyFont="1" applyFill="1" applyBorder="1" applyAlignment="1" applyProtection="1">
      <alignment horizontal="right" wrapText="1"/>
      <protection locked="0"/>
    </xf>
    <xf numFmtId="3" fontId="10" fillId="0" borderId="62" xfId="0" applyNumberFormat="1" applyFont="1" applyFill="1" applyBorder="1" applyAlignment="1" applyProtection="1">
      <alignment vertical="center" wrapText="1"/>
      <protection locked="0"/>
    </xf>
    <xf numFmtId="0" fontId="32" fillId="0" borderId="42" xfId="15" applyFont="1" applyFill="1" applyBorder="1" applyAlignment="1" applyProtection="1">
      <alignment horizontal="center" vertical="center" wrapText="1"/>
    </xf>
    <xf numFmtId="0" fontId="32" fillId="0" borderId="12" xfId="15" applyFont="1" applyFill="1" applyBorder="1" applyAlignment="1" applyProtection="1">
      <alignment horizontal="center" vertical="center"/>
    </xf>
    <xf numFmtId="0" fontId="32" fillId="0" borderId="51" xfId="15" applyFont="1" applyFill="1" applyBorder="1" applyAlignment="1" applyProtection="1">
      <alignment horizontal="center" vertical="center"/>
    </xf>
    <xf numFmtId="0" fontId="31" fillId="0" borderId="1" xfId="15" applyFont="1" applyFill="1" applyBorder="1" applyAlignment="1" applyProtection="1">
      <alignment horizontal="left" vertical="center" indent="1"/>
    </xf>
    <xf numFmtId="0" fontId="31" fillId="0" borderId="38" xfId="15" applyFont="1" applyFill="1" applyBorder="1" applyAlignment="1" applyProtection="1">
      <alignment horizontal="left" vertical="center" indent="1"/>
    </xf>
    <xf numFmtId="0" fontId="31" fillId="0" borderId="42" xfId="15" applyFont="1" applyFill="1" applyBorder="1" applyAlignment="1" applyProtection="1">
      <alignment horizontal="left" vertical="center" wrapText="1" indent="1"/>
    </xf>
    <xf numFmtId="0" fontId="31" fillId="0" borderId="39" xfId="15" applyFont="1" applyFill="1" applyBorder="1" applyAlignment="1" applyProtection="1">
      <alignment horizontal="left" vertical="center" indent="1"/>
    </xf>
    <xf numFmtId="0" fontId="31" fillId="0" borderId="14" xfId="15" applyFont="1" applyFill="1" applyBorder="1" applyAlignment="1" applyProtection="1">
      <alignment horizontal="left" vertical="center" wrapText="1" indent="1"/>
    </xf>
    <xf numFmtId="0" fontId="31" fillId="0" borderId="15" xfId="15" applyFont="1" applyFill="1" applyBorder="1" applyAlignment="1" applyProtection="1">
      <alignment horizontal="left" vertical="center" wrapText="1" indent="1"/>
    </xf>
    <xf numFmtId="0" fontId="31" fillId="0" borderId="14" xfId="15" applyFont="1" applyFill="1" applyBorder="1" applyAlignment="1" applyProtection="1">
      <alignment horizontal="left" vertical="center" indent="1"/>
    </xf>
    <xf numFmtId="0" fontId="31" fillId="0" borderId="33" xfId="15" applyFont="1" applyFill="1" applyBorder="1" applyAlignment="1" applyProtection="1">
      <alignment horizontal="left" vertical="center" indent="1"/>
    </xf>
    <xf numFmtId="0" fontId="32" fillId="0" borderId="2" xfId="15" applyFont="1" applyFill="1" applyBorder="1" applyAlignment="1" applyProtection="1">
      <alignment horizontal="left" vertical="center" indent="1"/>
    </xf>
    <xf numFmtId="0" fontId="31" fillId="0" borderId="15" xfId="15" applyFont="1" applyFill="1" applyBorder="1" applyAlignment="1" applyProtection="1">
      <alignment horizontal="left" vertical="center" indent="1"/>
    </xf>
    <xf numFmtId="0" fontId="31" fillId="0" borderId="3" xfId="15" applyFont="1" applyFill="1" applyBorder="1" applyAlignment="1" applyProtection="1">
      <alignment horizontal="left" vertical="center" indent="1"/>
    </xf>
    <xf numFmtId="0" fontId="31" fillId="0" borderId="4" xfId="15" applyFont="1" applyFill="1" applyBorder="1" applyAlignment="1" applyProtection="1">
      <alignment horizontal="left" vertical="center" wrapText="1" indent="1"/>
    </xf>
    <xf numFmtId="0" fontId="31" fillId="0" borderId="4" xfId="15" applyFont="1" applyFill="1" applyBorder="1" applyAlignment="1" applyProtection="1">
      <alignment horizontal="left" vertical="center" indent="1"/>
    </xf>
    <xf numFmtId="0" fontId="32" fillId="0" borderId="1" xfId="15" applyFont="1" applyFill="1" applyBorder="1" applyAlignment="1" applyProtection="1">
      <alignment horizontal="left" vertical="center" indent="1"/>
    </xf>
    <xf numFmtId="0" fontId="32" fillId="0" borderId="2" xfId="15" applyFont="1" applyFill="1" applyBorder="1" applyAlignment="1" applyProtection="1">
      <alignment horizontal="left" indent="1"/>
    </xf>
    <xf numFmtId="0" fontId="31" fillId="0" borderId="14" xfId="15" applyFont="1" applyFill="1" applyBorder="1" applyAlignment="1" applyProtection="1">
      <alignment horizontal="left" vertical="center" wrapText="1"/>
    </xf>
    <xf numFmtId="3" fontId="31" fillId="0" borderId="7" xfId="0" applyNumberFormat="1" applyFont="1" applyFill="1" applyBorder="1" applyAlignment="1"/>
    <xf numFmtId="164" fontId="31" fillId="0" borderId="51" xfId="15" applyNumberFormat="1" applyFont="1" applyFill="1" applyBorder="1" applyAlignment="1" applyProtection="1"/>
    <xf numFmtId="164" fontId="31" fillId="0" borderId="4" xfId="15" applyNumberFormat="1" applyFont="1" applyFill="1" applyBorder="1" applyAlignment="1" applyProtection="1">
      <protection locked="0"/>
    </xf>
    <xf numFmtId="164" fontId="31" fillId="0" borderId="22" xfId="15" applyNumberFormat="1" applyFont="1" applyFill="1" applyBorder="1" applyAlignment="1" applyProtection="1"/>
    <xf numFmtId="164" fontId="31" fillId="0" borderId="3" xfId="15" applyNumberFormat="1" applyFont="1" applyFill="1" applyBorder="1" applyAlignment="1" applyProtection="1">
      <protection locked="0"/>
    </xf>
    <xf numFmtId="164" fontId="31" fillId="0" borderId="43" xfId="15" applyNumberFormat="1" applyFont="1" applyFill="1" applyBorder="1" applyAlignment="1" applyProtection="1"/>
    <xf numFmtId="164" fontId="31" fillId="0" borderId="34" xfId="15" applyNumberFormat="1" applyFont="1" applyFill="1" applyBorder="1" applyAlignment="1" applyProtection="1">
      <protection locked="0"/>
    </xf>
    <xf numFmtId="164" fontId="31" fillId="0" borderId="61" xfId="15" applyNumberFormat="1" applyFont="1" applyFill="1" applyBorder="1" applyAlignment="1" applyProtection="1"/>
    <xf numFmtId="164" fontId="32" fillId="0" borderId="2" xfId="15" applyNumberFormat="1" applyFont="1" applyFill="1" applyBorder="1" applyAlignment="1" applyProtection="1"/>
    <xf numFmtId="164" fontId="32" fillId="0" borderId="19" xfId="15" applyNumberFormat="1" applyFont="1" applyFill="1" applyBorder="1" applyAlignment="1" applyProtection="1"/>
    <xf numFmtId="164" fontId="31" fillId="0" borderId="3" xfId="15" applyNumberFormat="1" applyFont="1" applyFill="1" applyBorder="1" applyAlignment="1" applyProtection="1">
      <alignment horizontal="right"/>
      <protection locked="0"/>
    </xf>
    <xf numFmtId="164" fontId="31" fillId="0" borderId="43" xfId="15" applyNumberFormat="1" applyFont="1" applyFill="1" applyBorder="1" applyAlignment="1" applyProtection="1">
      <alignment horizontal="right"/>
    </xf>
    <xf numFmtId="164" fontId="31" fillId="0" borderId="4" xfId="15" applyNumberFormat="1" applyFont="1" applyFill="1" applyBorder="1" applyAlignment="1" applyProtection="1">
      <alignment horizontal="right"/>
      <protection locked="0"/>
    </xf>
    <xf numFmtId="164" fontId="31" fillId="0" borderId="22" xfId="15" applyNumberFormat="1" applyFont="1" applyFill="1" applyBorder="1" applyAlignment="1" applyProtection="1">
      <alignment horizontal="right"/>
    </xf>
    <xf numFmtId="164" fontId="32" fillId="0" borderId="2" xfId="15" applyNumberFormat="1" applyFont="1" applyFill="1" applyBorder="1" applyAlignment="1" applyProtection="1">
      <alignment horizontal="right"/>
    </xf>
    <xf numFmtId="164" fontId="32" fillId="0" borderId="19" xfId="15" applyNumberFormat="1" applyFont="1" applyFill="1" applyBorder="1" applyAlignment="1" applyProtection="1">
      <alignment horizontal="right"/>
    </xf>
    <xf numFmtId="0" fontId="83" fillId="0" borderId="0" xfId="0" applyFont="1" applyBorder="1" applyAlignment="1">
      <alignment horizontal="center" vertical="center" wrapText="1"/>
    </xf>
    <xf numFmtId="0" fontId="43" fillId="0" borderId="0" xfId="0" applyFont="1" applyFill="1" applyAlignment="1" applyProtection="1">
      <alignment horizontal="right"/>
    </xf>
    <xf numFmtId="0" fontId="17" fillId="0" borderId="10" xfId="0" applyFont="1" applyFill="1" applyBorder="1" applyAlignment="1" applyProtection="1">
      <alignment horizontal="left" vertical="center" wrapText="1" indent="1"/>
    </xf>
    <xf numFmtId="3" fontId="17" fillId="0" borderId="23" xfId="0" applyNumberFormat="1" applyFont="1" applyFill="1" applyBorder="1" applyAlignment="1" applyProtection="1">
      <alignment horizontal="right" wrapText="1"/>
    </xf>
    <xf numFmtId="3" fontId="17" fillId="0" borderId="19" xfId="0" applyNumberFormat="1" applyFont="1" applyFill="1" applyBorder="1" applyAlignment="1" applyProtection="1">
      <alignment horizontal="right" wrapText="1"/>
    </xf>
    <xf numFmtId="0" fontId="5" fillId="0" borderId="63" xfId="0" applyFont="1" applyFill="1" applyBorder="1" applyAlignment="1" applyProtection="1">
      <alignment horizontal="center" vertical="center" wrapText="1"/>
    </xf>
    <xf numFmtId="0" fontId="84" fillId="0" borderId="65" xfId="0" applyNumberFormat="1" applyFont="1" applyBorder="1" applyAlignment="1"/>
    <xf numFmtId="0" fontId="84" fillId="0" borderId="0" xfId="0" applyNumberFormat="1" applyFont="1" applyBorder="1" applyAlignment="1"/>
    <xf numFmtId="0" fontId="70" fillId="0" borderId="0" xfId="8" applyFont="1" applyBorder="1"/>
    <xf numFmtId="0" fontId="28" fillId="0" borderId="16" xfId="11" applyFont="1" applyBorder="1" applyAlignment="1">
      <alignment horizontal="center" vertical="center"/>
    </xf>
    <xf numFmtId="0" fontId="28" fillId="0" borderId="5" xfId="11" applyFont="1" applyBorder="1" applyAlignment="1">
      <alignment horizontal="center" vertical="center"/>
    </xf>
    <xf numFmtId="0" fontId="28" fillId="0" borderId="16" xfId="13" applyFont="1" applyBorder="1" applyAlignment="1">
      <alignment horizontal="center" vertical="center"/>
    </xf>
    <xf numFmtId="0" fontId="28" fillId="0" borderId="5" xfId="13" applyFont="1" applyFill="1" applyBorder="1" applyAlignment="1">
      <alignment vertical="center"/>
    </xf>
    <xf numFmtId="0" fontId="59" fillId="0" borderId="5" xfId="13" applyFont="1" applyBorder="1"/>
    <xf numFmtId="0" fontId="87" fillId="0" borderId="1" xfId="0" applyFont="1" applyFill="1" applyBorder="1" applyAlignment="1">
      <alignment horizontal="center" vertical="center" wrapText="1"/>
    </xf>
    <xf numFmtId="0" fontId="87" fillId="0" borderId="2" xfId="0" applyFont="1" applyFill="1" applyBorder="1" applyAlignment="1">
      <alignment horizontal="center" vertical="center" wrapText="1"/>
    </xf>
    <xf numFmtId="0" fontId="87" fillId="0" borderId="19" xfId="0" applyFont="1" applyFill="1" applyBorder="1" applyAlignment="1">
      <alignment horizontal="center" vertical="center" wrapText="1"/>
    </xf>
    <xf numFmtId="3" fontId="31" fillId="0" borderId="0" xfId="0" applyNumberFormat="1" applyFont="1" applyFill="1" applyBorder="1" applyAlignment="1">
      <alignment horizontal="right" wrapText="1"/>
    </xf>
    <xf numFmtId="3" fontId="32" fillId="0" borderId="0" xfId="0" applyNumberFormat="1" applyFont="1" applyFill="1" applyBorder="1" applyAlignment="1">
      <alignment horizontal="right" wrapText="1"/>
    </xf>
    <xf numFmtId="0" fontId="31" fillId="0" borderId="20" xfId="0" applyFont="1" applyFill="1" applyBorder="1" applyAlignment="1">
      <alignment horizontal="left" wrapText="1"/>
    </xf>
    <xf numFmtId="0" fontId="89" fillId="0" borderId="73" xfId="0" applyFont="1" applyFill="1" applyBorder="1" applyAlignment="1">
      <alignment horizontal="center" wrapText="1"/>
    </xf>
    <xf numFmtId="0" fontId="27" fillId="14" borderId="4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 wrapText="1"/>
    </xf>
    <xf numFmtId="3" fontId="31" fillId="0" borderId="43" xfId="0" applyNumberFormat="1" applyFont="1" applyFill="1" applyBorder="1" applyAlignment="1">
      <alignment horizontal="right" wrapText="1"/>
    </xf>
    <xf numFmtId="3" fontId="31" fillId="14" borderId="24" xfId="0" applyNumberFormat="1" applyFont="1" applyFill="1" applyBorder="1" applyAlignment="1">
      <alignment horizontal="right" wrapText="1"/>
    </xf>
    <xf numFmtId="3" fontId="31" fillId="14" borderId="4" xfId="0" applyNumberFormat="1" applyFont="1" applyFill="1" applyBorder="1" applyAlignment="1">
      <alignment horizontal="right" wrapText="1"/>
    </xf>
    <xf numFmtId="3" fontId="31" fillId="0" borderId="64" xfId="0" applyNumberFormat="1" applyFont="1" applyFill="1" applyBorder="1" applyAlignment="1">
      <alignment horizontal="right" wrapText="1"/>
    </xf>
    <xf numFmtId="0" fontId="31" fillId="0" borderId="8" xfId="0" applyFont="1" applyFill="1" applyBorder="1" applyAlignment="1">
      <alignment horizontal="left" vertical="top"/>
    </xf>
    <xf numFmtId="167" fontId="88" fillId="0" borderId="0" xfId="0" applyNumberFormat="1" applyFont="1" applyFill="1" applyBorder="1" applyAlignment="1">
      <alignment horizontal="center" wrapText="1"/>
    </xf>
    <xf numFmtId="0" fontId="25" fillId="0" borderId="37" xfId="0" applyFont="1" applyFill="1" applyBorder="1" applyAlignment="1">
      <alignment vertical="center"/>
    </xf>
    <xf numFmtId="0" fontId="25" fillId="0" borderId="11" xfId="0" applyFont="1" applyFill="1" applyBorder="1" applyAlignment="1">
      <alignment vertical="center"/>
    </xf>
    <xf numFmtId="3" fontId="32" fillId="0" borderId="24" xfId="0" applyNumberFormat="1" applyFont="1" applyFill="1" applyBorder="1" applyAlignment="1">
      <alignment horizontal="right" wrapText="1"/>
    </xf>
    <xf numFmtId="3" fontId="87" fillId="0" borderId="34" xfId="0" applyNumberFormat="1" applyFont="1" applyFill="1" applyBorder="1" applyAlignment="1">
      <alignment vertical="center" wrapText="1"/>
    </xf>
    <xf numFmtId="3" fontId="87" fillId="0" borderId="9" xfId="0" applyNumberFormat="1" applyFont="1" applyFill="1" applyBorder="1" applyAlignment="1">
      <alignment vertical="center" wrapText="1"/>
    </xf>
    <xf numFmtId="3" fontId="32" fillId="0" borderId="40" xfId="0" applyNumberFormat="1" applyFont="1" applyFill="1" applyBorder="1" applyAlignment="1">
      <alignment horizontal="right" wrapText="1"/>
    </xf>
    <xf numFmtId="3" fontId="89" fillId="0" borderId="34" xfId="0" applyNumberFormat="1" applyFont="1" applyFill="1" applyBorder="1" applyAlignment="1">
      <alignment horizontal="right" wrapText="1"/>
    </xf>
    <xf numFmtId="0" fontId="28" fillId="0" borderId="23" xfId="0" applyFont="1" applyBorder="1"/>
    <xf numFmtId="0" fontId="24" fillId="0" borderId="64" xfId="0" applyFont="1" applyBorder="1"/>
    <xf numFmtId="3" fontId="24" fillId="0" borderId="64" xfId="0" applyNumberFormat="1" applyFont="1" applyBorder="1" applyAlignment="1">
      <alignment horizontal="right"/>
    </xf>
    <xf numFmtId="0" fontId="98" fillId="0" borderId="0" xfId="0" applyFont="1"/>
    <xf numFmtId="0" fontId="24" fillId="0" borderId="23" xfId="0" applyFont="1" applyBorder="1" applyAlignment="1">
      <alignment horizontal="center" wrapText="1"/>
    </xf>
    <xf numFmtId="0" fontId="24" fillId="0" borderId="64" xfId="0" applyFont="1" applyBorder="1" applyAlignment="1">
      <alignment horizontal="center"/>
    </xf>
    <xf numFmtId="0" fontId="28" fillId="0" borderId="67" xfId="0" applyFont="1" applyBorder="1" applyAlignment="1">
      <alignment horizontal="center"/>
    </xf>
    <xf numFmtId="0" fontId="24" fillId="0" borderId="49" xfId="0" applyFont="1" applyBorder="1" applyAlignment="1">
      <alignment horizontal="center" wrapText="1"/>
    </xf>
    <xf numFmtId="0" fontId="24" fillId="0" borderId="31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4" fillId="0" borderId="11" xfId="0" applyFont="1" applyBorder="1" applyAlignment="1">
      <alignment horizontal="center" wrapText="1"/>
    </xf>
    <xf numFmtId="0" fontId="24" fillId="0" borderId="37" xfId="0" applyFont="1" applyBorder="1" applyAlignment="1">
      <alignment horizontal="center"/>
    </xf>
    <xf numFmtId="0" fontId="28" fillId="0" borderId="34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4" xfId="0" applyFont="1" applyBorder="1"/>
    <xf numFmtId="0" fontId="28" fillId="0" borderId="0" xfId="0" applyFont="1" applyBorder="1"/>
    <xf numFmtId="0" fontId="10" fillId="0" borderId="43" xfId="0" applyFont="1" applyBorder="1" applyAlignment="1">
      <alignment horizontal="right"/>
    </xf>
    <xf numFmtId="0" fontId="10" fillId="0" borderId="43" xfId="0" applyFont="1" applyBorder="1" applyAlignment="1">
      <alignment wrapText="1"/>
    </xf>
    <xf numFmtId="0" fontId="0" fillId="0" borderId="0" xfId="0" applyAlignment="1">
      <alignment wrapText="1"/>
    </xf>
    <xf numFmtId="0" fontId="28" fillId="0" borderId="5" xfId="0" applyFont="1" applyBorder="1" applyAlignment="1">
      <alignment horizontal="center"/>
    </xf>
    <xf numFmtId="0" fontId="28" fillId="0" borderId="5" xfId="0" applyFont="1" applyBorder="1"/>
    <xf numFmtId="0" fontId="10" fillId="0" borderId="40" xfId="0" applyFont="1" applyBorder="1"/>
    <xf numFmtId="0" fontId="24" fillId="0" borderId="23" xfId="0" applyFont="1" applyBorder="1"/>
    <xf numFmtId="0" fontId="28" fillId="0" borderId="34" xfId="0" applyFont="1" applyBorder="1"/>
    <xf numFmtId="0" fontId="28" fillId="0" borderId="9" xfId="0" applyFont="1" applyBorder="1"/>
    <xf numFmtId="0" fontId="24" fillId="0" borderId="65" xfId="0" applyFont="1" applyBorder="1"/>
    <xf numFmtId="3" fontId="24" fillId="0" borderId="9" xfId="0" applyNumberFormat="1" applyFont="1" applyBorder="1" applyAlignment="1">
      <alignment horizontal="right"/>
    </xf>
    <xf numFmtId="0" fontId="10" fillId="0" borderId="61" xfId="0" applyFont="1" applyBorder="1"/>
    <xf numFmtId="0" fontId="24" fillId="0" borderId="65" xfId="0" applyFont="1" applyBorder="1" applyAlignment="1">
      <alignment horizontal="center"/>
    </xf>
    <xf numFmtId="0" fontId="24" fillId="0" borderId="9" xfId="0" applyFont="1" applyBorder="1" applyAlignment="1">
      <alignment horizontal="center" wrapText="1"/>
    </xf>
    <xf numFmtId="0" fontId="57" fillId="0" borderId="70" xfId="0" applyFont="1" applyBorder="1" applyAlignment="1">
      <alignment horizontal="right"/>
    </xf>
    <xf numFmtId="164" fontId="17" fillId="0" borderId="45" xfId="0" applyNumberFormat="1" applyFont="1" applyFill="1" applyBorder="1" applyAlignment="1" applyProtection="1">
      <alignment horizontal="right" wrapText="1"/>
      <protection locked="0"/>
    </xf>
    <xf numFmtId="164" fontId="10" fillId="0" borderId="77" xfId="0" applyNumberFormat="1" applyFont="1" applyFill="1" applyBorder="1" applyAlignment="1" applyProtection="1">
      <alignment horizontal="left" wrapText="1"/>
    </xf>
    <xf numFmtId="0" fontId="99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00" fillId="0" borderId="0" xfId="0" applyFont="1" applyFill="1" applyAlignment="1">
      <alignment vertical="center" wrapText="1"/>
    </xf>
    <xf numFmtId="0" fontId="40" fillId="0" borderId="0" xfId="0" applyFont="1" applyFill="1" applyAlignment="1">
      <alignment vertical="center" wrapText="1"/>
    </xf>
    <xf numFmtId="0" fontId="27" fillId="0" borderId="26" xfId="14" applyFont="1" applyFill="1" applyBorder="1" applyAlignment="1">
      <alignment vertical="center" wrapText="1"/>
    </xf>
    <xf numFmtId="0" fontId="23" fillId="0" borderId="25" xfId="14" applyFont="1" applyFill="1" applyBorder="1" applyAlignment="1">
      <alignment vertical="center" wrapText="1"/>
    </xf>
    <xf numFmtId="3" fontId="28" fillId="0" borderId="15" xfId="14" applyNumberFormat="1" applyFont="1" applyFill="1" applyBorder="1" applyAlignment="1">
      <alignment horizontal="right" shrinkToFit="1"/>
    </xf>
    <xf numFmtId="3" fontId="24" fillId="4" borderId="52" xfId="14" applyNumberFormat="1" applyFont="1" applyFill="1" applyBorder="1" applyAlignment="1">
      <alignment horizontal="right" shrinkToFit="1"/>
    </xf>
    <xf numFmtId="0" fontId="27" fillId="0" borderId="4" xfId="14" applyFont="1" applyBorder="1" applyAlignment="1">
      <alignment horizontal="center" vertical="center" wrapText="1"/>
    </xf>
    <xf numFmtId="3" fontId="24" fillId="4" borderId="14" xfId="14" applyNumberFormat="1" applyFont="1" applyFill="1" applyBorder="1" applyAlignment="1">
      <alignment horizontal="right" shrinkToFit="1"/>
    </xf>
    <xf numFmtId="0" fontId="101" fillId="0" borderId="25" xfId="14" applyFont="1" applyFill="1" applyBorder="1" applyAlignment="1">
      <alignment vertical="center" wrapText="1"/>
    </xf>
    <xf numFmtId="0" fontId="28" fillId="0" borderId="3" xfId="14" applyFont="1" applyBorder="1" applyAlignment="1">
      <alignment horizontal="center" vertical="center" wrapText="1"/>
    </xf>
    <xf numFmtId="3" fontId="28" fillId="0" borderId="3" xfId="14" applyNumberFormat="1" applyFont="1" applyFill="1" applyBorder="1" applyAlignment="1">
      <alignment vertical="center" shrinkToFit="1"/>
    </xf>
    <xf numFmtId="0" fontId="24" fillId="0" borderId="20" xfId="14" applyFont="1" applyBorder="1" applyAlignment="1">
      <alignment horizontal="center" vertical="center" wrapText="1"/>
    </xf>
    <xf numFmtId="0" fontId="24" fillId="2" borderId="9" xfId="14" applyFont="1" applyFill="1" applyBorder="1" applyAlignment="1">
      <alignment horizontal="center" vertical="center" wrapText="1"/>
    </xf>
    <xf numFmtId="3" fontId="24" fillId="0" borderId="63" xfId="14" applyNumberFormat="1" applyFont="1" applyFill="1" applyBorder="1" applyAlignment="1">
      <alignment vertical="center" shrinkToFit="1"/>
    </xf>
    <xf numFmtId="0" fontId="28" fillId="2" borderId="33" xfId="14" applyFont="1" applyFill="1" applyBorder="1" applyAlignment="1">
      <alignment horizontal="center" vertical="center" wrapText="1"/>
    </xf>
    <xf numFmtId="0" fontId="28" fillId="0" borderId="34" xfId="14" applyFont="1" applyFill="1" applyBorder="1" applyAlignment="1">
      <alignment vertical="center" wrapText="1"/>
    </xf>
    <xf numFmtId="3" fontId="28" fillId="0" borderId="61" xfId="14" applyNumberFormat="1" applyFont="1" applyFill="1" applyBorder="1" applyAlignment="1">
      <alignment vertical="center" shrinkToFit="1"/>
    </xf>
    <xf numFmtId="0" fontId="28" fillId="2" borderId="13" xfId="0" applyFont="1" applyFill="1" applyBorder="1" applyAlignment="1">
      <alignment horizontal="left" vertical="center" wrapText="1"/>
    </xf>
    <xf numFmtId="0" fontId="28" fillId="2" borderId="14" xfId="14" applyFont="1" applyFill="1" applyBorder="1" applyAlignment="1">
      <alignment wrapText="1"/>
    </xf>
    <xf numFmtId="0" fontId="28" fillId="0" borderId="14" xfId="14" applyFont="1" applyFill="1" applyBorder="1" applyAlignment="1">
      <alignment horizontal="left" wrapText="1"/>
    </xf>
    <xf numFmtId="0" fontId="28" fillId="0" borderId="14" xfId="0" applyFont="1" applyFill="1" applyBorder="1" applyAlignment="1">
      <alignment horizontal="left" vertical="center" wrapText="1"/>
    </xf>
    <xf numFmtId="3" fontId="9" fillId="0" borderId="0" xfId="0" applyNumberFormat="1" applyFont="1" applyFill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28" fillId="0" borderId="16" xfId="14" applyFont="1" applyBorder="1" applyAlignment="1">
      <alignment horizontal="center" vertical="center" wrapText="1"/>
    </xf>
    <xf numFmtId="0" fontId="28" fillId="0" borderId="5" xfId="14" applyFont="1" applyFill="1" applyBorder="1" applyAlignment="1">
      <alignment vertical="center" wrapText="1"/>
    </xf>
    <xf numFmtId="3" fontId="28" fillId="0" borderId="62" xfId="14" applyNumberFormat="1" applyFont="1" applyFill="1" applyBorder="1" applyAlignment="1">
      <alignment vertical="center" shrinkToFit="1"/>
    </xf>
    <xf numFmtId="0" fontId="22" fillId="0" borderId="54" xfId="0" applyFont="1" applyBorder="1" applyAlignment="1">
      <alignment horizontal="left" vertical="center"/>
    </xf>
    <xf numFmtId="0" fontId="22" fillId="0" borderId="52" xfId="0" applyFont="1" applyBorder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2" fillId="0" borderId="38" xfId="0" applyFont="1" applyFill="1" applyBorder="1" applyAlignment="1">
      <alignment horizontal="left" vertical="center"/>
    </xf>
    <xf numFmtId="0" fontId="22" fillId="0" borderId="0" xfId="11" applyFont="1" applyBorder="1" applyAlignment="1">
      <alignment horizontal="center" vertical="center" wrapText="1"/>
    </xf>
    <xf numFmtId="0" fontId="22" fillId="0" borderId="0" xfId="11" applyFont="1" applyBorder="1" applyAlignment="1">
      <alignment horizontal="center" vertical="top" wrapText="1"/>
    </xf>
    <xf numFmtId="0" fontId="22" fillId="0" borderId="0" xfId="11" applyFont="1" applyBorder="1" applyAlignment="1">
      <alignment horizontal="center" vertical="center" wrapText="1" shrinkToFit="1"/>
    </xf>
    <xf numFmtId="0" fontId="23" fillId="0" borderId="0" xfId="11" applyFont="1" applyBorder="1" applyAlignment="1">
      <alignment horizontal="center" vertical="center"/>
    </xf>
    <xf numFmtId="0" fontId="23" fillId="0" borderId="0" xfId="11" applyFont="1" applyFill="1" applyBorder="1" applyAlignment="1">
      <alignment vertical="center"/>
    </xf>
    <xf numFmtId="0" fontId="23" fillId="0" borderId="0" xfId="11" applyFont="1" applyFill="1" applyBorder="1" applyAlignment="1">
      <alignment horizontal="center" vertical="center"/>
    </xf>
    <xf numFmtId="1" fontId="23" fillId="0" borderId="0" xfId="11" applyNumberFormat="1" applyFont="1" applyFill="1" applyBorder="1" applyAlignment="1">
      <alignment horizontal="center" vertical="center"/>
    </xf>
    <xf numFmtId="0" fontId="23" fillId="0" borderId="0" xfId="11" applyFont="1" applyBorder="1"/>
    <xf numFmtId="49" fontId="28" fillId="0" borderId="60" xfId="8" applyNumberFormat="1" applyFont="1" applyBorder="1"/>
    <xf numFmtId="0" fontId="24" fillId="0" borderId="20" xfId="8" applyFont="1" applyBorder="1" applyAlignment="1">
      <alignment horizontal="center" vertical="center"/>
    </xf>
    <xf numFmtId="49" fontId="24" fillId="0" borderId="18" xfId="8" applyNumberFormat="1" applyFont="1" applyBorder="1"/>
    <xf numFmtId="3" fontId="24" fillId="0" borderId="63" xfId="8" applyNumberFormat="1" applyFont="1" applyBorder="1"/>
    <xf numFmtId="0" fontId="23" fillId="0" borderId="29" xfId="0" applyFont="1" applyBorder="1" applyAlignment="1">
      <alignment horizontal="center" vertical="center" wrapText="1" shrinkToFit="1"/>
    </xf>
    <xf numFmtId="0" fontId="22" fillId="0" borderId="53" xfId="0" applyFont="1" applyBorder="1" applyAlignment="1">
      <alignment horizontal="left" vertical="center"/>
    </xf>
    <xf numFmtId="3" fontId="22" fillId="0" borderId="2" xfId="0" applyNumberFormat="1" applyFont="1" applyFill="1" applyBorder="1" applyAlignment="1">
      <alignment vertical="center" shrinkToFit="1"/>
    </xf>
    <xf numFmtId="0" fontId="52" fillId="0" borderId="33" xfId="0" applyFont="1" applyBorder="1" applyAlignment="1">
      <alignment horizontal="center" vertical="center" wrapText="1"/>
    </xf>
    <xf numFmtId="0" fontId="52" fillId="0" borderId="34" xfId="0" applyFont="1" applyBorder="1" applyAlignment="1">
      <alignment horizontal="center" vertical="center" wrapText="1"/>
    </xf>
    <xf numFmtId="0" fontId="52" fillId="0" borderId="61" xfId="0" applyFont="1" applyBorder="1" applyAlignment="1">
      <alignment horizontal="center" vertical="center" wrapText="1"/>
    </xf>
    <xf numFmtId="0" fontId="52" fillId="0" borderId="80" xfId="0" applyFont="1" applyBorder="1" applyAlignment="1">
      <alignment horizontal="center" vertical="center" wrapText="1"/>
    </xf>
    <xf numFmtId="0" fontId="52" fillId="0" borderId="36" xfId="0" applyFont="1" applyBorder="1" applyAlignment="1">
      <alignment horizontal="center" vertical="center" wrapText="1"/>
    </xf>
    <xf numFmtId="0" fontId="23" fillId="0" borderId="71" xfId="0" applyFont="1" applyBorder="1" applyAlignment="1">
      <alignment horizontal="center" vertical="center" shrinkToFit="1"/>
    </xf>
    <xf numFmtId="3" fontId="23" fillId="0" borderId="60" xfId="0" applyNumberFormat="1" applyFont="1" applyBorder="1" applyAlignment="1">
      <alignment vertical="center" shrinkToFit="1"/>
    </xf>
    <xf numFmtId="3" fontId="23" fillId="0" borderId="3" xfId="0" applyNumberFormat="1" applyFont="1" applyFill="1" applyBorder="1" applyAlignment="1">
      <alignment vertical="center" shrinkToFit="1"/>
    </xf>
    <xf numFmtId="3" fontId="23" fillId="0" borderId="43" xfId="0" applyNumberFormat="1" applyFont="1" applyFill="1" applyBorder="1" applyAlignment="1">
      <alignment vertical="center" shrinkToFit="1"/>
    </xf>
    <xf numFmtId="3" fontId="23" fillId="0" borderId="15" xfId="0" applyNumberFormat="1" applyFont="1" applyFill="1" applyBorder="1" applyAlignment="1">
      <alignment vertical="center" shrinkToFit="1"/>
    </xf>
    <xf numFmtId="3" fontId="23" fillId="0" borderId="60" xfId="0" applyNumberFormat="1" applyFont="1" applyFill="1" applyBorder="1" applyAlignment="1">
      <alignment vertical="center" shrinkToFit="1"/>
    </xf>
    <xf numFmtId="3" fontId="23" fillId="0" borderId="24" xfId="0" applyNumberFormat="1" applyFont="1" applyFill="1" applyBorder="1" applyAlignment="1">
      <alignment vertical="center" shrinkToFit="1"/>
    </xf>
    <xf numFmtId="0" fontId="23" fillId="0" borderId="75" xfId="0" applyFont="1" applyBorder="1" applyAlignment="1">
      <alignment horizontal="center" vertical="center" shrinkToFit="1"/>
    </xf>
    <xf numFmtId="3" fontId="23" fillId="0" borderId="59" xfId="0" applyNumberFormat="1" applyFont="1" applyBorder="1" applyAlignment="1">
      <alignment vertical="center" shrinkToFit="1"/>
    </xf>
    <xf numFmtId="0" fontId="22" fillId="0" borderId="45" xfId="0" applyFont="1" applyBorder="1" applyAlignment="1">
      <alignment vertical="center"/>
    </xf>
    <xf numFmtId="0" fontId="23" fillId="0" borderId="75" xfId="0" applyFont="1" applyFill="1" applyBorder="1" applyAlignment="1">
      <alignment horizontal="center" vertical="center" shrinkToFit="1"/>
    </xf>
    <xf numFmtId="0" fontId="23" fillId="0" borderId="81" xfId="0" applyFont="1" applyFill="1" applyBorder="1" applyAlignment="1">
      <alignment horizontal="center" vertical="center" shrinkToFit="1"/>
    </xf>
    <xf numFmtId="0" fontId="23" fillId="0" borderId="81" xfId="0" applyFont="1" applyBorder="1" applyAlignment="1">
      <alignment horizontal="center" vertical="center" shrinkToFit="1"/>
    </xf>
    <xf numFmtId="0" fontId="22" fillId="0" borderId="46" xfId="0" applyFont="1" applyBorder="1" applyAlignment="1">
      <alignment horizontal="left" vertical="center" wrapText="1"/>
    </xf>
    <xf numFmtId="0" fontId="23" fillId="0" borderId="35" xfId="0" applyFont="1" applyBorder="1" applyAlignment="1">
      <alignment horizontal="center" vertical="center" shrinkToFit="1"/>
    </xf>
    <xf numFmtId="3" fontId="23" fillId="0" borderId="73" xfId="0" applyNumberFormat="1" applyFont="1" applyBorder="1" applyAlignment="1">
      <alignment vertical="center" shrinkToFit="1"/>
    </xf>
    <xf numFmtId="0" fontId="31" fillId="0" borderId="67" xfId="0" applyFont="1" applyFill="1" applyBorder="1" applyAlignment="1">
      <alignment vertical="center" shrinkToFit="1"/>
    </xf>
    <xf numFmtId="3" fontId="31" fillId="0" borderId="17" xfId="0" applyNumberFormat="1" applyFont="1" applyFill="1" applyBorder="1" applyAlignment="1">
      <alignment vertical="center" shrinkToFit="1"/>
    </xf>
    <xf numFmtId="3" fontId="31" fillId="0" borderId="8" xfId="0" applyNumberFormat="1" applyFont="1" applyFill="1" applyBorder="1" applyAlignment="1">
      <alignment vertical="center" shrinkToFit="1"/>
    </xf>
    <xf numFmtId="3" fontId="31" fillId="0" borderId="40" xfId="0" applyNumberFormat="1" applyFont="1" applyFill="1" applyBorder="1" applyAlignment="1">
      <alignment vertical="center" shrinkToFit="1"/>
    </xf>
    <xf numFmtId="0" fontId="32" fillId="0" borderId="52" xfId="0" applyFont="1" applyFill="1" applyBorder="1" applyAlignment="1">
      <alignment vertical="center" shrinkToFit="1"/>
    </xf>
    <xf numFmtId="3" fontId="32" fillId="0" borderId="15" xfId="0" applyNumberFormat="1" applyFont="1" applyFill="1" applyBorder="1" applyAlignment="1">
      <alignment vertical="center" shrinkToFit="1"/>
    </xf>
    <xf numFmtId="3" fontId="32" fillId="0" borderId="3" xfId="0" applyNumberFormat="1" applyFont="1" applyFill="1" applyBorder="1" applyAlignment="1">
      <alignment vertical="center" shrinkToFit="1"/>
    </xf>
    <xf numFmtId="3" fontId="32" fillId="0" borderId="43" xfId="0" applyNumberFormat="1" applyFont="1" applyFill="1" applyBorder="1" applyAlignment="1">
      <alignment vertical="center" shrinkToFit="1"/>
    </xf>
    <xf numFmtId="0" fontId="32" fillId="0" borderId="54" xfId="0" applyFont="1" applyFill="1" applyBorder="1" applyAlignment="1">
      <alignment vertical="center" shrinkToFit="1"/>
    </xf>
    <xf numFmtId="3" fontId="32" fillId="0" borderId="16" xfId="0" applyNumberFormat="1" applyFont="1" applyFill="1" applyBorder="1" applyAlignment="1">
      <alignment vertical="center" shrinkToFit="1"/>
    </xf>
    <xf numFmtId="3" fontId="32" fillId="0" borderId="5" xfId="0" applyNumberFormat="1" applyFont="1" applyFill="1" applyBorder="1" applyAlignment="1">
      <alignment vertical="center" shrinkToFit="1"/>
    </xf>
    <xf numFmtId="3" fontId="32" fillId="0" borderId="62" xfId="0" applyNumberFormat="1" applyFont="1" applyFill="1" applyBorder="1" applyAlignment="1">
      <alignment vertical="center" shrinkToFit="1"/>
    </xf>
    <xf numFmtId="0" fontId="80" fillId="0" borderId="56" xfId="0" applyFont="1" applyFill="1" applyBorder="1" applyAlignment="1">
      <alignment vertical="center"/>
    </xf>
    <xf numFmtId="3" fontId="23" fillId="13" borderId="22" xfId="0" applyNumberFormat="1" applyFont="1" applyFill="1" applyBorder="1" applyAlignment="1">
      <alignment vertical="center" shrinkToFit="1"/>
    </xf>
    <xf numFmtId="0" fontId="28" fillId="0" borderId="5" xfId="13" applyFont="1" applyBorder="1" applyAlignment="1">
      <alignment vertical="center"/>
    </xf>
    <xf numFmtId="3" fontId="28" fillId="2" borderId="75" xfId="14" applyNumberFormat="1" applyFont="1" applyFill="1" applyBorder="1"/>
    <xf numFmtId="0" fontId="28" fillId="2" borderId="3" xfId="14" applyFont="1" applyFill="1" applyBorder="1"/>
    <xf numFmtId="3" fontId="33" fillId="0" borderId="11" xfId="14" applyNumberFormat="1" applyFont="1" applyBorder="1" applyAlignment="1">
      <alignment horizontal="center" vertical="center" wrapText="1"/>
    </xf>
    <xf numFmtId="3" fontId="33" fillId="0" borderId="2" xfId="14" applyNumberFormat="1" applyFont="1" applyBorder="1" applyAlignment="1">
      <alignment horizontal="center" vertical="center" wrapText="1"/>
    </xf>
    <xf numFmtId="3" fontId="22" fillId="0" borderId="0" xfId="14" applyNumberFormat="1" applyFont="1"/>
    <xf numFmtId="0" fontId="33" fillId="2" borderId="11" xfId="14" applyFont="1" applyFill="1" applyBorder="1" applyAlignment="1">
      <alignment horizontal="left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103" fillId="0" borderId="0" xfId="0" applyFont="1" applyBorder="1" applyAlignment="1">
      <alignment horizontal="center"/>
    </xf>
    <xf numFmtId="0" fontId="103" fillId="0" borderId="0" xfId="0" applyFont="1" applyBorder="1" applyAlignment="1">
      <alignment wrapText="1"/>
    </xf>
    <xf numFmtId="0" fontId="103" fillId="0" borderId="0" xfId="0" applyNumberFormat="1" applyFont="1" applyBorder="1" applyAlignment="1">
      <alignment horizontal="center"/>
    </xf>
    <xf numFmtId="49" fontId="33" fillId="0" borderId="0" xfId="0" applyNumberFormat="1" applyFont="1" applyBorder="1" applyAlignment="1">
      <alignment horizontal="right" vertical="center"/>
    </xf>
    <xf numFmtId="0" fontId="31" fillId="0" borderId="0" xfId="0" applyFont="1" applyFill="1" applyBorder="1" applyAlignment="1">
      <alignment vertical="center" wrapText="1"/>
    </xf>
    <xf numFmtId="3" fontId="17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0" xfId="10" applyFont="1"/>
    <xf numFmtId="0" fontId="34" fillId="0" borderId="0" xfId="10" applyFont="1" applyBorder="1" applyAlignment="1">
      <alignment horizontal="center" vertical="center"/>
    </xf>
    <xf numFmtId="0" fontId="34" fillId="0" borderId="82" xfId="10" applyFont="1" applyBorder="1" applyAlignment="1">
      <alignment horizontal="center" vertical="center"/>
    </xf>
    <xf numFmtId="49" fontId="22" fillId="15" borderId="78" xfId="10" applyNumberFormat="1" applyFont="1" applyFill="1" applyBorder="1" applyAlignment="1">
      <alignment horizontal="center" vertical="center"/>
    </xf>
    <xf numFmtId="49" fontId="22" fillId="14" borderId="0" xfId="10" applyNumberFormat="1" applyFont="1" applyFill="1" applyAlignment="1">
      <alignment horizontal="center" vertical="center"/>
    </xf>
    <xf numFmtId="49" fontId="52" fillId="15" borderId="78" xfId="10" applyNumberFormat="1" applyFont="1" applyFill="1" applyBorder="1" applyAlignment="1">
      <alignment horizontal="center" vertical="center" wrapText="1"/>
    </xf>
    <xf numFmtId="49" fontId="52" fillId="14" borderId="0" xfId="10" applyNumberFormat="1" applyFont="1" applyFill="1" applyAlignment="1">
      <alignment horizontal="center" vertical="center" wrapText="1"/>
    </xf>
    <xf numFmtId="0" fontId="19" fillId="0" borderId="78" xfId="10" applyFont="1" applyBorder="1" applyAlignment="1">
      <alignment vertical="center"/>
    </xf>
    <xf numFmtId="3" fontId="23" fillId="16" borderId="78" xfId="16" applyNumberFormat="1" applyFont="1" applyFill="1" applyBorder="1" applyAlignment="1" applyProtection="1">
      <alignment horizontal="right" vertical="center" shrinkToFit="1"/>
    </xf>
    <xf numFmtId="3" fontId="23" fillId="16" borderId="78" xfId="10" applyNumberFormat="1" applyFont="1" applyFill="1" applyBorder="1" applyAlignment="1">
      <alignment horizontal="right" vertical="center" shrinkToFit="1"/>
    </xf>
    <xf numFmtId="3" fontId="22" fillId="9" borderId="78" xfId="10" applyNumberFormat="1" applyFont="1" applyFill="1" applyBorder="1" applyAlignment="1">
      <alignment vertical="center" shrinkToFit="1"/>
    </xf>
    <xf numFmtId="0" fontId="23" fillId="0" borderId="0" xfId="10" applyFont="1" applyAlignment="1">
      <alignment vertical="center"/>
    </xf>
    <xf numFmtId="3" fontId="23" fillId="16" borderId="78" xfId="3" applyNumberFormat="1" applyFont="1" applyFill="1" applyBorder="1" applyAlignment="1" applyProtection="1">
      <alignment horizontal="right" vertical="center" shrinkToFit="1"/>
    </xf>
    <xf numFmtId="0" fontId="19" fillId="0" borderId="78" xfId="10" applyFont="1" applyFill="1" applyBorder="1" applyAlignment="1">
      <alignment vertical="center"/>
    </xf>
    <xf numFmtId="0" fontId="24" fillId="0" borderId="78" xfId="10" applyFont="1" applyFill="1" applyBorder="1" applyAlignment="1">
      <alignment horizontal="center" vertical="center" wrapText="1"/>
    </xf>
    <xf numFmtId="3" fontId="24" fillId="9" borderId="78" xfId="10" applyNumberFormat="1" applyFont="1" applyFill="1" applyBorder="1" applyAlignment="1">
      <alignment horizontal="center" vertical="center" shrinkToFit="1"/>
    </xf>
    <xf numFmtId="3" fontId="24" fillId="9" borderId="78" xfId="10" applyNumberFormat="1" applyFont="1" applyFill="1" applyBorder="1" applyAlignment="1">
      <alignment vertical="center" shrinkToFit="1"/>
    </xf>
    <xf numFmtId="0" fontId="24" fillId="0" borderId="0" xfId="10" applyFont="1" applyAlignment="1">
      <alignment vertical="center"/>
    </xf>
    <xf numFmtId="0" fontId="19" fillId="8" borderId="0" xfId="10" applyFont="1" applyFill="1" applyBorder="1" applyAlignment="1">
      <alignment vertical="center"/>
    </xf>
    <xf numFmtId="3" fontId="23" fillId="8" borderId="0" xfId="10" applyNumberFormat="1" applyFont="1" applyFill="1" applyBorder="1" applyAlignment="1">
      <alignment horizontal="center" vertical="center" shrinkToFit="1"/>
    </xf>
    <xf numFmtId="3" fontId="67" fillId="8" borderId="0" xfId="10" applyNumberFormat="1" applyFont="1" applyFill="1" applyBorder="1" applyAlignment="1">
      <alignment horizontal="center" vertical="center" shrinkToFit="1"/>
    </xf>
    <xf numFmtId="3" fontId="23" fillId="0" borderId="0" xfId="10" applyNumberFormat="1" applyFont="1" applyFill="1" applyBorder="1" applyAlignment="1">
      <alignment horizontal="center" vertical="center" shrinkToFit="1"/>
    </xf>
    <xf numFmtId="49" fontId="78" fillId="8" borderId="0" xfId="10" applyNumberFormat="1" applyFont="1" applyFill="1" applyBorder="1" applyAlignment="1">
      <alignment horizontal="center" vertical="center" wrapText="1"/>
    </xf>
    <xf numFmtId="3" fontId="22" fillId="8" borderId="0" xfId="10" applyNumberFormat="1" applyFont="1" applyFill="1" applyBorder="1" applyAlignment="1">
      <alignment vertical="center" shrinkToFit="1"/>
    </xf>
    <xf numFmtId="0" fontId="23" fillId="8" borderId="0" xfId="10" applyFont="1" applyFill="1" applyBorder="1" applyAlignment="1">
      <alignment vertical="center"/>
    </xf>
    <xf numFmtId="0" fontId="23" fillId="0" borderId="0" xfId="10" applyFont="1" applyBorder="1" applyAlignment="1">
      <alignment vertical="center"/>
    </xf>
    <xf numFmtId="49" fontId="79" fillId="8" borderId="0" xfId="10" applyNumberFormat="1" applyFont="1" applyFill="1" applyBorder="1" applyAlignment="1">
      <alignment horizontal="center" vertical="center"/>
    </xf>
    <xf numFmtId="0" fontId="104" fillId="8" borderId="0" xfId="10" applyFont="1" applyFill="1" applyBorder="1" applyAlignment="1">
      <alignment vertical="center"/>
    </xf>
    <xf numFmtId="3" fontId="22" fillId="8" borderId="0" xfId="10" applyNumberFormat="1" applyFont="1" applyFill="1" applyBorder="1" applyAlignment="1">
      <alignment horizontal="center" vertical="center" shrinkToFit="1"/>
    </xf>
    <xf numFmtId="3" fontId="22" fillId="0" borderId="0" xfId="10" applyNumberFormat="1" applyFont="1" applyFill="1" applyBorder="1" applyAlignment="1">
      <alignment horizontal="center" vertical="center" shrinkToFit="1"/>
    </xf>
    <xf numFmtId="0" fontId="22" fillId="8" borderId="0" xfId="10" applyFont="1" applyFill="1" applyBorder="1" applyAlignment="1">
      <alignment vertical="center"/>
    </xf>
    <xf numFmtId="0" fontId="22" fillId="0" borderId="0" xfId="10" applyFont="1" applyBorder="1" applyAlignment="1">
      <alignment vertical="center"/>
    </xf>
    <xf numFmtId="0" fontId="19" fillId="8" borderId="0" xfId="10" applyFont="1" applyFill="1"/>
    <xf numFmtId="0" fontId="23" fillId="8" borderId="0" xfId="10" applyFont="1" applyFill="1" applyAlignment="1">
      <alignment horizontal="center"/>
    </xf>
    <xf numFmtId="0" fontId="67" fillId="8" borderId="0" xfId="10" applyFont="1" applyFill="1" applyAlignment="1">
      <alignment horizontal="center"/>
    </xf>
    <xf numFmtId="0" fontId="23" fillId="0" borderId="0" xfId="10" applyFont="1" applyAlignment="1">
      <alignment horizontal="center"/>
    </xf>
    <xf numFmtId="0" fontId="67" fillId="0" borderId="0" xfId="10" applyFont="1" applyAlignment="1">
      <alignment horizontal="center"/>
    </xf>
    <xf numFmtId="3" fontId="23" fillId="8" borderId="0" xfId="10" applyNumberFormat="1" applyFont="1" applyFill="1" applyAlignment="1">
      <alignment horizontal="center"/>
    </xf>
    <xf numFmtId="0" fontId="19" fillId="0" borderId="0" xfId="10" applyFont="1"/>
    <xf numFmtId="0" fontId="13" fillId="0" borderId="0" xfId="17" applyFill="1" applyAlignment="1">
      <alignment vertical="center" wrapText="1"/>
    </xf>
    <xf numFmtId="0" fontId="5" fillId="0" borderId="0" xfId="17" applyFont="1" applyFill="1" applyAlignment="1">
      <alignment vertical="center"/>
    </xf>
    <xf numFmtId="0" fontId="37" fillId="0" borderId="0" xfId="17" applyFont="1" applyFill="1" applyBorder="1" applyAlignment="1" applyProtection="1">
      <alignment horizontal="center" vertical="center"/>
    </xf>
    <xf numFmtId="0" fontId="83" fillId="0" borderId="0" xfId="17" applyFont="1" applyFill="1" applyAlignment="1" applyProtection="1">
      <alignment horizontal="right"/>
    </xf>
    <xf numFmtId="0" fontId="15" fillId="0" borderId="42" xfId="17" applyFont="1" applyFill="1" applyBorder="1" applyAlignment="1" applyProtection="1">
      <alignment horizontal="center" vertical="center" wrapText="1"/>
    </xf>
    <xf numFmtId="0" fontId="15" fillId="0" borderId="41" xfId="17" applyFont="1" applyFill="1" applyBorder="1" applyAlignment="1" applyProtection="1">
      <alignment horizontal="center" vertical="center" wrapText="1"/>
    </xf>
    <xf numFmtId="0" fontId="15" fillId="0" borderId="20" xfId="17" applyFont="1" applyFill="1" applyBorder="1" applyAlignment="1" applyProtection="1">
      <alignment horizontal="center" vertical="center" wrapText="1"/>
    </xf>
    <xf numFmtId="0" fontId="15" fillId="0" borderId="9" xfId="17" applyFont="1" applyFill="1" applyBorder="1" applyAlignment="1" applyProtection="1">
      <alignment horizontal="center" vertical="center" wrapText="1"/>
    </xf>
    <xf numFmtId="0" fontId="15" fillId="0" borderId="63" xfId="17" applyFont="1" applyFill="1" applyBorder="1" applyAlignment="1" applyProtection="1">
      <alignment horizontal="center" vertical="center" wrapText="1"/>
    </xf>
    <xf numFmtId="0" fontId="6" fillId="0" borderId="0" xfId="17" applyFont="1" applyFill="1" applyAlignment="1">
      <alignment horizontal="center" vertical="center" wrapText="1"/>
    </xf>
    <xf numFmtId="3" fontId="29" fillId="0" borderId="38" xfId="12" applyNumberFormat="1" applyFont="1" applyFill="1" applyBorder="1" applyAlignment="1" applyProtection="1">
      <alignment horizontal="right" wrapText="1"/>
    </xf>
    <xf numFmtId="3" fontId="29" fillId="0" borderId="12" xfId="12" applyNumberFormat="1" applyFont="1" applyFill="1" applyBorder="1" applyAlignment="1" applyProtection="1">
      <alignment horizontal="right" wrapText="1"/>
    </xf>
    <xf numFmtId="3" fontId="29" fillId="0" borderId="51" xfId="12" applyNumberFormat="1" applyFont="1" applyFill="1" applyBorder="1" applyAlignment="1" applyProtection="1">
      <alignment horizontal="right" wrapText="1"/>
    </xf>
    <xf numFmtId="0" fontId="29" fillId="0" borderId="0" xfId="17" applyFont="1" applyFill="1" applyAlignment="1">
      <alignment horizontal="center" vertical="center" wrapText="1"/>
    </xf>
    <xf numFmtId="0" fontId="27" fillId="0" borderId="24" xfId="17" applyFont="1" applyBorder="1" applyAlignment="1" applyProtection="1">
      <alignment horizontal="left" wrapText="1" indent="1"/>
    </xf>
    <xf numFmtId="3" fontId="3" fillId="0" borderId="47" xfId="12" applyNumberFormat="1" applyFont="1" applyFill="1" applyBorder="1" applyAlignment="1" applyProtection="1">
      <alignment horizontal="right" wrapText="1"/>
      <protection locked="0"/>
    </xf>
    <xf numFmtId="3" fontId="3" fillId="0" borderId="7" xfId="12" applyNumberFormat="1" applyFont="1" applyFill="1" applyBorder="1" applyAlignment="1" applyProtection="1">
      <alignment horizontal="right" wrapText="1"/>
      <protection locked="0"/>
    </xf>
    <xf numFmtId="3" fontId="3" fillId="0" borderId="57" xfId="12" applyNumberFormat="1" applyFont="1" applyFill="1" applyBorder="1" applyAlignment="1" applyProtection="1">
      <alignment horizontal="right" wrapText="1"/>
      <protection locked="0"/>
    </xf>
    <xf numFmtId="0" fontId="9" fillId="0" borderId="0" xfId="17" applyFont="1" applyFill="1" applyAlignment="1">
      <alignment vertical="center" wrapText="1"/>
    </xf>
    <xf numFmtId="0" fontId="27" fillId="0" borderId="25" xfId="17" applyFont="1" applyBorder="1" applyAlignment="1" applyProtection="1">
      <alignment horizontal="left" wrapText="1" indent="1"/>
    </xf>
    <xf numFmtId="3" fontId="3" fillId="0" borderId="21" xfId="12" applyNumberFormat="1" applyFont="1" applyFill="1" applyBorder="1" applyAlignment="1" applyProtection="1">
      <alignment horizontal="right" wrapText="1"/>
      <protection locked="0"/>
    </xf>
    <xf numFmtId="3" fontId="3" fillId="0" borderId="4" xfId="12" applyNumberFormat="1" applyFont="1" applyFill="1" applyBorder="1" applyAlignment="1" applyProtection="1">
      <alignment horizontal="right" wrapText="1"/>
      <protection locked="0"/>
    </xf>
    <xf numFmtId="3" fontId="3" fillId="0" borderId="22" xfId="12" applyNumberFormat="1" applyFont="1" applyFill="1" applyBorder="1" applyAlignment="1" applyProtection="1">
      <alignment horizontal="right" wrapText="1"/>
      <protection locked="0"/>
    </xf>
    <xf numFmtId="0" fontId="3" fillId="0" borderId="0" xfId="17" applyFont="1" applyFill="1" applyAlignment="1">
      <alignment vertical="center" wrapText="1"/>
    </xf>
    <xf numFmtId="0" fontId="28" fillId="0" borderId="25" xfId="18" applyFont="1" applyBorder="1" applyAlignment="1" applyProtection="1">
      <alignment horizontal="left" wrapText="1" indent="1"/>
    </xf>
    <xf numFmtId="0" fontId="28" fillId="0" borderId="26" xfId="18" applyFont="1" applyBorder="1" applyAlignment="1" applyProtection="1">
      <alignment horizontal="left" wrapText="1" indent="1"/>
    </xf>
    <xf numFmtId="3" fontId="3" fillId="0" borderId="56" xfId="12" applyNumberFormat="1" applyFont="1" applyFill="1" applyBorder="1" applyAlignment="1" applyProtection="1">
      <alignment horizontal="right" wrapText="1"/>
      <protection locked="0"/>
    </xf>
    <xf numFmtId="3" fontId="3" fillId="0" borderId="34" xfId="12" applyNumberFormat="1" applyFont="1" applyFill="1" applyBorder="1" applyAlignment="1" applyProtection="1">
      <alignment horizontal="right" wrapText="1"/>
      <protection locked="0"/>
    </xf>
    <xf numFmtId="3" fontId="3" fillId="0" borderId="61" xfId="12" applyNumberFormat="1" applyFont="1" applyFill="1" applyBorder="1" applyAlignment="1" applyProtection="1">
      <alignment horizontal="right" wrapText="1"/>
      <protection locked="0"/>
    </xf>
    <xf numFmtId="0" fontId="25" fillId="0" borderId="10" xfId="17" applyFont="1" applyBorder="1" applyAlignment="1" applyProtection="1">
      <alignment horizontal="left" vertical="center" wrapText="1" indent="1"/>
    </xf>
    <xf numFmtId="3" fontId="29" fillId="0" borderId="8" xfId="12" applyNumberFormat="1" applyFont="1" applyFill="1" applyBorder="1" applyAlignment="1" applyProtection="1">
      <alignment horizontal="right" wrapText="1"/>
    </xf>
    <xf numFmtId="3" fontId="29" fillId="0" borderId="40" xfId="12" applyNumberFormat="1" applyFont="1" applyFill="1" applyBorder="1" applyAlignment="1" applyProtection="1">
      <alignment horizontal="right" wrapText="1"/>
    </xf>
    <xf numFmtId="0" fontId="27" fillId="0" borderId="28" xfId="17" applyFont="1" applyBorder="1" applyAlignment="1" applyProtection="1">
      <alignment horizontal="left" wrapText="1" indent="1"/>
    </xf>
    <xf numFmtId="3" fontId="3" fillId="0" borderId="39" xfId="12" applyNumberFormat="1" applyFont="1" applyFill="1" applyBorder="1" applyAlignment="1" applyProtection="1">
      <alignment horizontal="right" wrapText="1"/>
      <protection locked="0"/>
    </xf>
    <xf numFmtId="3" fontId="39" fillId="0" borderId="21" xfId="12" applyNumberFormat="1" applyFont="1" applyFill="1" applyBorder="1" applyAlignment="1" applyProtection="1">
      <alignment horizontal="right" wrapText="1"/>
      <protection locked="0"/>
    </xf>
    <xf numFmtId="3" fontId="39" fillId="0" borderId="4" xfId="12" applyNumberFormat="1" applyFont="1" applyFill="1" applyBorder="1" applyAlignment="1" applyProtection="1">
      <alignment horizontal="right" wrapText="1"/>
      <protection locked="0"/>
    </xf>
    <xf numFmtId="3" fontId="39" fillId="0" borderId="22" xfId="12" applyNumberFormat="1" applyFont="1" applyFill="1" applyBorder="1" applyAlignment="1" applyProtection="1">
      <alignment horizontal="right" wrapText="1"/>
      <protection locked="0"/>
    </xf>
    <xf numFmtId="3" fontId="39" fillId="0" borderId="20" xfId="12" applyNumberFormat="1" applyFont="1" applyFill="1" applyBorder="1" applyAlignment="1" applyProtection="1">
      <alignment horizontal="right" wrapText="1"/>
      <protection locked="0"/>
    </xf>
    <xf numFmtId="3" fontId="39" fillId="0" borderId="9" xfId="12" applyNumberFormat="1" applyFont="1" applyFill="1" applyBorder="1" applyAlignment="1" applyProtection="1">
      <alignment horizontal="right" wrapText="1"/>
      <protection locked="0"/>
    </xf>
    <xf numFmtId="3" fontId="39" fillId="0" borderId="63" xfId="12" applyNumberFormat="1" applyFont="1" applyFill="1" applyBorder="1" applyAlignment="1" applyProtection="1">
      <alignment horizontal="right" wrapText="1"/>
      <protection locked="0"/>
    </xf>
    <xf numFmtId="3" fontId="29" fillId="0" borderId="11" xfId="12" applyNumberFormat="1" applyFont="1" applyFill="1" applyBorder="1" applyAlignment="1" applyProtection="1">
      <alignment horizontal="right" wrapText="1"/>
    </xf>
    <xf numFmtId="3" fontId="29" fillId="0" borderId="2" xfId="12" applyNumberFormat="1" applyFont="1" applyFill="1" applyBorder="1" applyAlignment="1" applyProtection="1">
      <alignment horizontal="right" wrapText="1"/>
    </xf>
    <xf numFmtId="3" fontId="39" fillId="0" borderId="3" xfId="12" applyNumberFormat="1" applyFont="1" applyFill="1" applyBorder="1" applyAlignment="1" applyProtection="1">
      <alignment horizontal="right" wrapText="1"/>
      <protection locked="0"/>
    </xf>
    <xf numFmtId="3" fontId="39" fillId="0" borderId="43" xfId="12" applyNumberFormat="1" applyFont="1" applyFill="1" applyBorder="1" applyAlignment="1" applyProtection="1">
      <alignment horizontal="right" wrapText="1"/>
      <protection locked="0"/>
    </xf>
    <xf numFmtId="3" fontId="32" fillId="0" borderId="11" xfId="12" applyNumberFormat="1" applyFont="1" applyFill="1" applyBorder="1" applyAlignment="1" applyProtection="1">
      <alignment horizontal="right" wrapText="1"/>
    </xf>
    <xf numFmtId="3" fontId="32" fillId="0" borderId="2" xfId="12" applyNumberFormat="1" applyFont="1" applyFill="1" applyBorder="1" applyAlignment="1" applyProtection="1">
      <alignment horizontal="right" wrapText="1"/>
    </xf>
    <xf numFmtId="3" fontId="32" fillId="0" borderId="19" xfId="12" applyNumberFormat="1" applyFont="1" applyFill="1" applyBorder="1" applyAlignment="1" applyProtection="1">
      <alignment horizontal="right" wrapText="1"/>
    </xf>
    <xf numFmtId="3" fontId="3" fillId="0" borderId="47" xfId="12" applyNumberFormat="1" applyFont="1" applyFill="1" applyBorder="1" applyAlignment="1" applyProtection="1">
      <alignment horizontal="right" wrapText="1"/>
    </xf>
    <xf numFmtId="3" fontId="3" fillId="0" borderId="7" xfId="12" applyNumberFormat="1" applyFont="1" applyFill="1" applyBorder="1" applyAlignment="1" applyProtection="1">
      <alignment horizontal="right" wrapText="1"/>
    </xf>
    <xf numFmtId="3" fontId="3" fillId="0" borderId="57" xfId="12" applyNumberFormat="1" applyFont="1" applyFill="1" applyBorder="1" applyAlignment="1" applyProtection="1">
      <alignment horizontal="right" wrapText="1"/>
    </xf>
    <xf numFmtId="3" fontId="39" fillId="0" borderId="39" xfId="12" applyNumberFormat="1" applyFont="1" applyFill="1" applyBorder="1" applyAlignment="1" applyProtection="1">
      <alignment horizontal="right" wrapText="1"/>
      <protection locked="0"/>
    </xf>
    <xf numFmtId="3" fontId="31" fillId="0" borderId="39" xfId="12" applyNumberFormat="1" applyFont="1" applyFill="1" applyBorder="1" applyAlignment="1" applyProtection="1">
      <alignment horizontal="right" wrapText="1"/>
      <protection locked="0"/>
    </xf>
    <xf numFmtId="3" fontId="31" fillId="0" borderId="4" xfId="12" applyNumberFormat="1" applyFont="1" applyFill="1" applyBorder="1" applyAlignment="1" applyProtection="1">
      <alignment horizontal="right" wrapText="1"/>
      <protection locked="0"/>
    </xf>
    <xf numFmtId="3" fontId="31" fillId="0" borderId="22" xfId="12" applyNumberFormat="1" applyFont="1" applyFill="1" applyBorder="1" applyAlignment="1" applyProtection="1">
      <alignment horizontal="right" wrapText="1"/>
      <protection locked="0"/>
    </xf>
    <xf numFmtId="0" fontId="27" fillId="0" borderId="36" xfId="17" applyFont="1" applyBorder="1" applyAlignment="1" applyProtection="1">
      <alignment horizontal="left" wrapText="1" indent="1"/>
    </xf>
    <xf numFmtId="3" fontId="3" fillId="0" borderId="3" xfId="12" applyNumberFormat="1" applyFont="1" applyFill="1" applyBorder="1" applyAlignment="1" applyProtection="1">
      <alignment horizontal="right" wrapText="1"/>
      <protection locked="0"/>
    </xf>
    <xf numFmtId="3" fontId="3" fillId="0" borderId="43" xfId="12" applyNumberFormat="1" applyFont="1" applyFill="1" applyBorder="1" applyAlignment="1" applyProtection="1">
      <alignment horizontal="right" wrapText="1"/>
      <protection locked="0"/>
    </xf>
    <xf numFmtId="0" fontId="27" fillId="0" borderId="26" xfId="17" applyFont="1" applyBorder="1" applyAlignment="1" applyProtection="1">
      <alignment horizontal="left" wrapText="1" indent="1"/>
    </xf>
    <xf numFmtId="0" fontId="27" fillId="0" borderId="26" xfId="17" applyFont="1" applyBorder="1" applyAlignment="1" applyProtection="1">
      <alignment horizontal="left" vertical="center" wrapText="1" indent="1"/>
    </xf>
    <xf numFmtId="3" fontId="40" fillId="0" borderId="11" xfId="12" applyNumberFormat="1" applyFont="1" applyFill="1" applyBorder="1" applyAlignment="1" applyProtection="1">
      <alignment horizontal="right" wrapText="1"/>
    </xf>
    <xf numFmtId="3" fontId="40" fillId="0" borderId="2" xfId="12" applyNumberFormat="1" applyFont="1" applyFill="1" applyBorder="1" applyAlignment="1" applyProtection="1">
      <alignment horizontal="right" wrapText="1"/>
    </xf>
    <xf numFmtId="3" fontId="40" fillId="0" borderId="19" xfId="12" applyNumberFormat="1" applyFont="1" applyFill="1" applyBorder="1" applyAlignment="1" applyProtection="1">
      <alignment horizontal="right" wrapText="1"/>
    </xf>
    <xf numFmtId="3" fontId="3" fillId="0" borderId="48" xfId="12" applyNumberFormat="1" applyFont="1" applyFill="1" applyBorder="1" applyAlignment="1" applyProtection="1">
      <alignment horizontal="right" wrapText="1"/>
      <protection locked="0"/>
    </xf>
    <xf numFmtId="3" fontId="31" fillId="0" borderId="62" xfId="12" applyNumberFormat="1" applyFont="1" applyFill="1" applyBorder="1" applyAlignment="1" applyProtection="1">
      <alignment horizontal="right" wrapText="1"/>
      <protection locked="0"/>
    </xf>
    <xf numFmtId="3" fontId="31" fillId="0" borderId="21" xfId="12" applyNumberFormat="1" applyFont="1" applyFill="1" applyBorder="1" applyAlignment="1" applyProtection="1">
      <alignment horizontal="right" wrapText="1"/>
      <protection locked="0"/>
    </xf>
    <xf numFmtId="3" fontId="31" fillId="0" borderId="3" xfId="12" applyNumberFormat="1" applyFont="1" applyFill="1" applyBorder="1" applyAlignment="1" applyProtection="1">
      <alignment horizontal="right" wrapText="1"/>
      <protection locked="0"/>
    </xf>
    <xf numFmtId="3" fontId="31" fillId="0" borderId="43" xfId="12" applyNumberFormat="1" applyFont="1" applyFill="1" applyBorder="1" applyAlignment="1" applyProtection="1">
      <alignment horizontal="right" wrapText="1"/>
      <protection locked="0"/>
    </xf>
    <xf numFmtId="3" fontId="31" fillId="0" borderId="48" xfId="12" applyNumberFormat="1" applyFont="1" applyFill="1" applyBorder="1" applyAlignment="1" applyProtection="1">
      <alignment horizontal="right" wrapText="1"/>
      <protection locked="0"/>
    </xf>
    <xf numFmtId="3" fontId="31" fillId="0" borderId="5" xfId="12" applyNumberFormat="1" applyFont="1" applyFill="1" applyBorder="1" applyAlignment="1" applyProtection="1">
      <alignment horizontal="right" wrapText="1"/>
      <protection locked="0"/>
    </xf>
    <xf numFmtId="0" fontId="25" fillId="0" borderId="1" xfId="17" applyFont="1" applyBorder="1" applyAlignment="1" applyProtection="1">
      <alignment horizontal="center" wrapText="1"/>
    </xf>
    <xf numFmtId="0" fontId="27" fillId="0" borderId="26" xfId="17" applyFont="1" applyBorder="1" applyAlignment="1" applyProtection="1">
      <alignment wrapText="1"/>
    </xf>
    <xf numFmtId="0" fontId="38" fillId="0" borderId="24" xfId="17" applyFont="1" applyBorder="1" applyAlignment="1" applyProtection="1">
      <alignment horizontal="left" wrapText="1" indent="1"/>
    </xf>
    <xf numFmtId="3" fontId="31" fillId="0" borderId="15" xfId="12" applyNumberFormat="1" applyFont="1" applyFill="1" applyBorder="1" applyAlignment="1" applyProtection="1">
      <alignment horizontal="right" wrapText="1"/>
      <protection locked="0"/>
    </xf>
    <xf numFmtId="0" fontId="27" fillId="0" borderId="15" xfId="17" applyFont="1" applyBorder="1" applyAlignment="1" applyProtection="1">
      <alignment horizontal="center" wrapText="1"/>
    </xf>
    <xf numFmtId="0" fontId="27" fillId="0" borderId="14" xfId="17" applyFont="1" applyBorder="1" applyAlignment="1" applyProtection="1">
      <alignment horizontal="center" wrapText="1"/>
    </xf>
    <xf numFmtId="0" fontId="27" fillId="0" borderId="16" xfId="17" applyFont="1" applyBorder="1" applyAlignment="1" applyProtection="1">
      <alignment horizontal="center" wrapText="1"/>
    </xf>
    <xf numFmtId="3" fontId="29" fillId="0" borderId="11" xfId="12" applyNumberFormat="1" applyFont="1" applyFill="1" applyBorder="1" applyAlignment="1" applyProtection="1">
      <alignment horizontal="right" wrapText="1"/>
      <protection locked="0"/>
    </xf>
    <xf numFmtId="3" fontId="29" fillId="0" borderId="2" xfId="12" applyNumberFormat="1" applyFont="1" applyFill="1" applyBorder="1" applyAlignment="1" applyProtection="1">
      <alignment horizontal="right" wrapText="1"/>
      <protection locked="0"/>
    </xf>
    <xf numFmtId="3" fontId="29" fillId="0" borderId="19" xfId="12" applyNumberFormat="1" applyFont="1" applyFill="1" applyBorder="1" applyAlignment="1" applyProtection="1">
      <alignment horizontal="right" wrapText="1"/>
      <protection locked="0"/>
    </xf>
    <xf numFmtId="0" fontId="25" fillId="0" borderId="10" xfId="17" applyFont="1" applyBorder="1" applyAlignment="1" applyProtection="1">
      <alignment wrapText="1"/>
    </xf>
    <xf numFmtId="0" fontId="25" fillId="0" borderId="0" xfId="17" applyFont="1" applyBorder="1" applyAlignment="1" applyProtection="1">
      <alignment horizontal="center" wrapText="1"/>
    </xf>
    <xf numFmtId="0" fontId="25" fillId="0" borderId="0" xfId="17" applyFont="1" applyBorder="1" applyAlignment="1" applyProtection="1">
      <alignment wrapText="1"/>
    </xf>
    <xf numFmtId="0" fontId="15" fillId="0" borderId="11" xfId="17" applyFont="1" applyFill="1" applyBorder="1" applyAlignment="1" applyProtection="1">
      <alignment horizontal="center" vertical="center" wrapText="1"/>
    </xf>
    <xf numFmtId="0" fontId="35" fillId="0" borderId="37" xfId="17" applyFont="1" applyFill="1" applyBorder="1" applyAlignment="1" applyProtection="1">
      <alignment horizontal="center" vertical="center" wrapText="1"/>
    </xf>
    <xf numFmtId="164" fontId="6" fillId="0" borderId="1" xfId="17" applyNumberFormat="1" applyFont="1" applyFill="1" applyBorder="1" applyAlignment="1" applyProtection="1">
      <alignment horizontal="center" vertical="center" wrapText="1"/>
    </xf>
    <xf numFmtId="164" fontId="6" fillId="0" borderId="2" xfId="17" applyNumberFormat="1" applyFont="1" applyFill="1" applyBorder="1" applyAlignment="1" applyProtection="1">
      <alignment horizontal="center" vertical="center" wrapText="1"/>
    </xf>
    <xf numFmtId="164" fontId="29" fillId="0" borderId="56" xfId="12" applyNumberFormat="1" applyFont="1" applyFill="1" applyBorder="1" applyAlignment="1" applyProtection="1">
      <alignment vertical="center" wrapText="1"/>
    </xf>
    <xf numFmtId="164" fontId="29" fillId="0" borderId="2" xfId="12" applyNumberFormat="1" applyFont="1" applyFill="1" applyBorder="1" applyAlignment="1" applyProtection="1">
      <alignment vertical="center" wrapText="1"/>
    </xf>
    <xf numFmtId="164" fontId="29" fillId="0" borderId="35" xfId="12" applyNumberFormat="1" applyFont="1" applyFill="1" applyBorder="1" applyAlignment="1" applyProtection="1">
      <alignment vertical="center" wrapText="1"/>
    </xf>
    <xf numFmtId="164" fontId="3" fillId="0" borderId="21" xfId="12" applyNumberFormat="1" applyFont="1" applyFill="1" applyBorder="1" applyAlignment="1" applyProtection="1">
      <alignment vertical="center" wrapText="1"/>
      <protection locked="0"/>
    </xf>
    <xf numFmtId="164" fontId="3" fillId="0" borderId="3" xfId="12" applyNumberFormat="1" applyFont="1" applyFill="1" applyBorder="1" applyAlignment="1" applyProtection="1">
      <alignment vertical="center" wrapText="1"/>
      <protection locked="0"/>
    </xf>
    <xf numFmtId="164" fontId="3" fillId="0" borderId="81" xfId="12" applyNumberFormat="1" applyFont="1" applyFill="1" applyBorder="1" applyAlignment="1" applyProtection="1">
      <alignment vertical="center" wrapText="1"/>
      <protection locked="0"/>
    </xf>
    <xf numFmtId="0" fontId="31" fillId="0" borderId="0" xfId="17" applyFont="1" applyFill="1" applyAlignment="1">
      <alignment vertical="center" wrapText="1"/>
    </xf>
    <xf numFmtId="164" fontId="3" fillId="0" borderId="39" xfId="12" applyNumberFormat="1" applyFont="1" applyFill="1" applyBorder="1" applyAlignment="1" applyProtection="1">
      <alignment vertical="center" wrapText="1"/>
      <protection locked="0"/>
    </xf>
    <xf numFmtId="164" fontId="3" fillId="0" borderId="4" xfId="12" applyNumberFormat="1" applyFont="1" applyFill="1" applyBorder="1" applyAlignment="1" applyProtection="1">
      <alignment vertical="center" wrapText="1"/>
      <protection locked="0"/>
    </xf>
    <xf numFmtId="164" fontId="3" fillId="0" borderId="75" xfId="12" applyNumberFormat="1" applyFont="1" applyFill="1" applyBorder="1" applyAlignment="1" applyProtection="1">
      <alignment vertical="center" wrapText="1"/>
      <protection locked="0"/>
    </xf>
    <xf numFmtId="164" fontId="39" fillId="0" borderId="21" xfId="12" applyNumberFormat="1" applyFont="1" applyFill="1" applyBorder="1" applyAlignment="1" applyProtection="1">
      <alignment vertical="center" wrapText="1"/>
      <protection locked="0"/>
    </xf>
    <xf numFmtId="164" fontId="39" fillId="0" borderId="3" xfId="12" applyNumberFormat="1" applyFont="1" applyFill="1" applyBorder="1" applyAlignment="1" applyProtection="1">
      <alignment vertical="center" wrapText="1"/>
      <protection locked="0"/>
    </xf>
    <xf numFmtId="164" fontId="39" fillId="0" borderId="81" xfId="12" applyNumberFormat="1" applyFont="1" applyFill="1" applyBorder="1" applyAlignment="1" applyProtection="1">
      <alignment vertical="center" wrapText="1"/>
      <protection locked="0"/>
    </xf>
    <xf numFmtId="164" fontId="29" fillId="0" borderId="11" xfId="12" applyNumberFormat="1" applyFont="1" applyFill="1" applyBorder="1" applyAlignment="1" applyProtection="1">
      <alignment vertical="center" wrapText="1"/>
    </xf>
    <xf numFmtId="164" fontId="29" fillId="0" borderId="64" xfId="12" applyNumberFormat="1" applyFont="1" applyFill="1" applyBorder="1" applyAlignment="1" applyProtection="1">
      <alignment vertical="center" wrapText="1"/>
    </xf>
    <xf numFmtId="3" fontId="31" fillId="0" borderId="47" xfId="17" applyNumberFormat="1" applyFont="1" applyFill="1" applyBorder="1" applyAlignment="1">
      <alignment horizontal="right" wrapText="1"/>
    </xf>
    <xf numFmtId="3" fontId="31" fillId="0" borderId="7" xfId="17" applyNumberFormat="1" applyFont="1" applyFill="1" applyBorder="1" applyAlignment="1">
      <alignment horizontal="right" wrapText="1"/>
    </xf>
    <xf numFmtId="3" fontId="31" fillId="0" borderId="71" xfId="17" applyNumberFormat="1" applyFont="1" applyFill="1" applyBorder="1" applyAlignment="1">
      <alignment horizontal="right" wrapText="1"/>
    </xf>
    <xf numFmtId="0" fontId="38" fillId="0" borderId="25" xfId="17" quotePrefix="1" applyFont="1" applyBorder="1" applyAlignment="1" applyProtection="1">
      <alignment horizontal="left" wrapText="1"/>
    </xf>
    <xf numFmtId="164" fontId="9" fillId="0" borderId="21" xfId="12" applyNumberFormat="1" applyFont="1" applyFill="1" applyBorder="1" applyAlignment="1" applyProtection="1">
      <alignment horizontal="right" wrapText="1"/>
      <protection locked="0"/>
    </xf>
    <xf numFmtId="164" fontId="9" fillId="13" borderId="3" xfId="12" applyNumberFormat="1" applyFont="1" applyFill="1" applyBorder="1" applyAlignment="1" applyProtection="1">
      <alignment horizontal="right" wrapText="1"/>
      <protection locked="0"/>
    </xf>
    <xf numFmtId="164" fontId="9" fillId="0" borderId="81" xfId="12" applyNumberFormat="1" applyFont="1" applyFill="1" applyBorder="1" applyAlignment="1" applyProtection="1">
      <alignment horizontal="right" wrapText="1"/>
      <protection locked="0"/>
    </xf>
    <xf numFmtId="164" fontId="9" fillId="0" borderId="3" xfId="12" applyNumberFormat="1" applyFont="1" applyFill="1" applyBorder="1" applyAlignment="1" applyProtection="1">
      <alignment horizontal="right" wrapText="1"/>
      <protection locked="0"/>
    </xf>
    <xf numFmtId="164" fontId="3" fillId="0" borderId="21" xfId="12" applyNumberFormat="1" applyFont="1" applyFill="1" applyBorder="1" applyAlignment="1" applyProtection="1">
      <alignment horizontal="right" wrapText="1"/>
      <protection locked="0"/>
    </xf>
    <xf numFmtId="164" fontId="3" fillId="0" borderId="3" xfId="12" applyNumberFormat="1" applyFont="1" applyFill="1" applyBorder="1" applyAlignment="1" applyProtection="1">
      <alignment horizontal="right" wrapText="1"/>
      <protection locked="0"/>
    </xf>
    <xf numFmtId="164" fontId="3" fillId="0" borderId="81" xfId="12" applyNumberFormat="1" applyFont="1" applyFill="1" applyBorder="1" applyAlignment="1" applyProtection="1">
      <alignment horizontal="right" wrapText="1"/>
      <protection locked="0"/>
    </xf>
    <xf numFmtId="0" fontId="27" fillId="0" borderId="25" xfId="17" applyFont="1" applyBorder="1" applyAlignment="1" applyProtection="1">
      <alignment horizontal="left" vertical="center" wrapText="1" indent="1"/>
    </xf>
    <xf numFmtId="3" fontId="31" fillId="0" borderId="75" xfId="17" applyNumberFormat="1" applyFont="1" applyFill="1" applyBorder="1" applyAlignment="1">
      <alignment horizontal="right" wrapText="1"/>
    </xf>
    <xf numFmtId="164" fontId="3" fillId="0" borderId="56" xfId="12" applyNumberFormat="1" applyFont="1" applyFill="1" applyBorder="1" applyAlignment="1" applyProtection="1">
      <alignment horizontal="right" wrapText="1"/>
      <protection locked="0"/>
    </xf>
    <xf numFmtId="164" fontId="3" fillId="13" borderId="34" xfId="12" applyNumberFormat="1" applyFont="1" applyFill="1" applyBorder="1" applyAlignment="1" applyProtection="1">
      <alignment horizontal="right" wrapText="1"/>
      <protection locked="0"/>
    </xf>
    <xf numFmtId="164" fontId="3" fillId="0" borderId="61" xfId="12" applyNumberFormat="1" applyFont="1" applyFill="1" applyBorder="1" applyAlignment="1" applyProtection="1">
      <alignment horizontal="right" wrapText="1"/>
      <protection locked="0"/>
    </xf>
    <xf numFmtId="3" fontId="3" fillId="0" borderId="47" xfId="12" applyNumberFormat="1" applyFont="1" applyFill="1" applyBorder="1" applyAlignment="1" applyProtection="1">
      <alignment vertical="center" wrapText="1"/>
      <protection locked="0"/>
    </xf>
    <xf numFmtId="3" fontId="3" fillId="0" borderId="7" xfId="12" applyNumberFormat="1" applyFont="1" applyFill="1" applyBorder="1" applyAlignment="1" applyProtection="1">
      <alignment vertical="center" wrapText="1"/>
      <protection locked="0"/>
    </xf>
    <xf numFmtId="3" fontId="3" fillId="0" borderId="71" xfId="12" applyNumberFormat="1" applyFont="1" applyFill="1" applyBorder="1" applyAlignment="1" applyProtection="1">
      <alignment vertical="center" wrapText="1"/>
      <protection locked="0"/>
    </xf>
    <xf numFmtId="3" fontId="39" fillId="0" borderId="39" xfId="12" applyNumberFormat="1" applyFont="1" applyFill="1" applyBorder="1" applyAlignment="1" applyProtection="1">
      <alignment vertical="center" wrapText="1"/>
      <protection locked="0"/>
    </xf>
    <xf numFmtId="3" fontId="39" fillId="0" borderId="4" xfId="12" applyNumberFormat="1" applyFont="1" applyFill="1" applyBorder="1" applyAlignment="1" applyProtection="1">
      <alignment vertical="center" wrapText="1"/>
      <protection locked="0"/>
    </xf>
    <xf numFmtId="3" fontId="39" fillId="0" borderId="75" xfId="12" applyNumberFormat="1" applyFont="1" applyFill="1" applyBorder="1" applyAlignment="1" applyProtection="1">
      <alignment vertical="center" wrapText="1"/>
      <protection locked="0"/>
    </xf>
    <xf numFmtId="3" fontId="39" fillId="0" borderId="55" xfId="12" applyNumberFormat="1" applyFont="1" applyFill="1" applyBorder="1" applyAlignment="1" applyProtection="1">
      <alignment vertical="center" wrapText="1"/>
      <protection locked="0"/>
    </xf>
    <xf numFmtId="3" fontId="39" fillId="0" borderId="34" xfId="12" applyNumberFormat="1" applyFont="1" applyFill="1" applyBorder="1" applyAlignment="1" applyProtection="1">
      <alignment vertical="center" wrapText="1"/>
      <protection locked="0"/>
    </xf>
    <xf numFmtId="3" fontId="39" fillId="0" borderId="84" xfId="12" applyNumberFormat="1" applyFont="1" applyFill="1" applyBorder="1" applyAlignment="1" applyProtection="1">
      <alignment vertical="center" wrapText="1"/>
      <protection locked="0"/>
    </xf>
    <xf numFmtId="3" fontId="3" fillId="0" borderId="21" xfId="12" applyNumberFormat="1" applyFont="1" applyFill="1" applyBorder="1" applyAlignment="1" applyProtection="1">
      <alignment vertical="center" wrapText="1"/>
      <protection locked="0"/>
    </xf>
    <xf numFmtId="3" fontId="3" fillId="0" borderId="3" xfId="12" applyNumberFormat="1" applyFont="1" applyFill="1" applyBorder="1" applyAlignment="1" applyProtection="1">
      <alignment vertical="center" wrapText="1"/>
      <protection locked="0"/>
    </xf>
    <xf numFmtId="3" fontId="3" fillId="0" borderId="81" xfId="12" applyNumberFormat="1" applyFont="1" applyFill="1" applyBorder="1" applyAlignment="1" applyProtection="1">
      <alignment vertical="center" wrapText="1"/>
      <protection locked="0"/>
    </xf>
    <xf numFmtId="164" fontId="3" fillId="0" borderId="39" xfId="12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4" xfId="12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75" xfId="12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48" xfId="12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5" xfId="12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76" xfId="12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1" xfId="12" applyNumberFormat="1" applyFont="1" applyFill="1" applyBorder="1" applyAlignment="1" applyProtection="1">
      <alignment horizontal="right" vertical="center" wrapText="1" indent="1"/>
    </xf>
    <xf numFmtId="164" fontId="29" fillId="0" borderId="64" xfId="12" applyNumberFormat="1" applyFont="1" applyFill="1" applyBorder="1" applyAlignment="1" applyProtection="1">
      <alignment horizontal="right" vertical="center" wrapText="1" indent="1"/>
    </xf>
    <xf numFmtId="164" fontId="3" fillId="0" borderId="81" xfId="12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0" xfId="17" applyNumberFormat="1" applyFont="1" applyFill="1" applyAlignment="1">
      <alignment vertical="center" wrapText="1"/>
    </xf>
    <xf numFmtId="164" fontId="32" fillId="0" borderId="11" xfId="12" applyNumberFormat="1" applyFont="1" applyFill="1" applyBorder="1" applyAlignment="1" applyProtection="1">
      <alignment horizontal="right" vertical="center" wrapText="1" indent="1"/>
    </xf>
    <xf numFmtId="164" fontId="32" fillId="0" borderId="64" xfId="12" applyNumberFormat="1" applyFont="1" applyFill="1" applyBorder="1" applyAlignment="1" applyProtection="1">
      <alignment horizontal="right" vertical="center" wrapText="1" indent="1"/>
    </xf>
    <xf numFmtId="16" fontId="31" fillId="0" borderId="0" xfId="17" applyNumberFormat="1" applyFont="1" applyFill="1" applyAlignment="1">
      <alignment vertical="center" wrapText="1"/>
    </xf>
    <xf numFmtId="164" fontId="3" fillId="0" borderId="21" xfId="12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3" xfId="12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1" xfId="17" applyNumberFormat="1" applyFont="1" applyBorder="1" applyAlignment="1" applyProtection="1">
      <alignment horizontal="right" vertical="center" wrapText="1" indent="1"/>
    </xf>
    <xf numFmtId="164" fontId="25" fillId="0" borderId="2" xfId="17" applyNumberFormat="1" applyFont="1" applyBorder="1" applyAlignment="1" applyProtection="1">
      <alignment horizontal="right" vertical="center" wrapText="1" indent="1"/>
    </xf>
    <xf numFmtId="164" fontId="25" fillId="0" borderId="64" xfId="17" applyNumberFormat="1" applyFont="1" applyBorder="1" applyAlignment="1" applyProtection="1">
      <alignment horizontal="right" vertical="center" wrapText="1" indent="1"/>
    </xf>
    <xf numFmtId="164" fontId="25" fillId="0" borderId="11" xfId="17" quotePrefix="1" applyNumberFormat="1" applyFont="1" applyBorder="1" applyAlignment="1" applyProtection="1">
      <alignment vertical="center" wrapText="1"/>
    </xf>
    <xf numFmtId="164" fontId="25" fillId="0" borderId="2" xfId="17" quotePrefix="1" applyNumberFormat="1" applyFont="1" applyBorder="1" applyAlignment="1" applyProtection="1">
      <alignment vertical="center" wrapText="1"/>
    </xf>
    <xf numFmtId="164" fontId="25" fillId="0" borderId="64" xfId="17" quotePrefix="1" applyNumberFormat="1" applyFont="1" applyBorder="1" applyAlignment="1" applyProtection="1">
      <alignment vertical="center" wrapText="1"/>
    </xf>
    <xf numFmtId="0" fontId="25" fillId="0" borderId="1" xfId="17" applyFont="1" applyBorder="1" applyAlignment="1" applyProtection="1">
      <alignment horizontal="center" vertical="center" wrapText="1"/>
    </xf>
    <xf numFmtId="0" fontId="31" fillId="0" borderId="0" xfId="17" applyFont="1" applyFill="1" applyAlignment="1" applyProtection="1">
      <alignment horizontal="left" vertical="center" wrapText="1"/>
    </xf>
    <xf numFmtId="0" fontId="31" fillId="0" borderId="0" xfId="17" applyFont="1" applyFill="1" applyAlignment="1" applyProtection="1">
      <alignment vertical="center" wrapText="1"/>
    </xf>
    <xf numFmtId="0" fontId="31" fillId="0" borderId="0" xfId="17" applyFont="1" applyFill="1" applyAlignment="1" applyProtection="1">
      <alignment horizontal="right" vertical="center" wrapText="1" indent="1"/>
    </xf>
    <xf numFmtId="0" fontId="13" fillId="0" borderId="0" xfId="17" applyFont="1" applyFill="1" applyAlignment="1" applyProtection="1">
      <alignment horizontal="right" vertical="center" wrapText="1" indent="1"/>
    </xf>
    <xf numFmtId="0" fontId="3" fillId="0" borderId="10" xfId="12" applyFont="1" applyFill="1" applyBorder="1" applyAlignment="1" applyProtection="1">
      <alignment horizontal="left" vertical="center" wrapText="1" indent="1"/>
    </xf>
    <xf numFmtId="164" fontId="25" fillId="0" borderId="1" xfId="17" quotePrefix="1" applyNumberFormat="1" applyFont="1" applyBorder="1" applyAlignment="1" applyProtection="1">
      <alignment wrapText="1"/>
    </xf>
    <xf numFmtId="164" fontId="25" fillId="0" borderId="2" xfId="17" quotePrefix="1" applyNumberFormat="1" applyFont="1" applyBorder="1" applyAlignment="1" applyProtection="1">
      <alignment wrapText="1"/>
    </xf>
    <xf numFmtId="164" fontId="25" fillId="0" borderId="19" xfId="17" quotePrefix="1" applyNumberFormat="1" applyFont="1" applyBorder="1" applyAlignment="1" applyProtection="1">
      <alignment wrapText="1"/>
    </xf>
    <xf numFmtId="164" fontId="24" fillId="0" borderId="1" xfId="17" applyNumberFormat="1" applyFont="1" applyFill="1" applyBorder="1" applyAlignment="1" applyProtection="1">
      <alignment wrapText="1"/>
    </xf>
    <xf numFmtId="164" fontId="24" fillId="0" borderId="2" xfId="17" applyNumberFormat="1" applyFont="1" applyBorder="1" applyAlignment="1" applyProtection="1">
      <alignment wrapText="1"/>
    </xf>
    <xf numFmtId="164" fontId="24" fillId="0" borderId="19" xfId="17" applyNumberFormat="1" applyFont="1" applyBorder="1" applyAlignment="1" applyProtection="1">
      <alignment wrapText="1"/>
    </xf>
    <xf numFmtId="49" fontId="27" fillId="0" borderId="13" xfId="17" applyNumberFormat="1" applyFont="1" applyBorder="1" applyAlignment="1" applyProtection="1">
      <alignment horizontal="center" vertical="center" wrapText="1"/>
    </xf>
    <xf numFmtId="0" fontId="28" fillId="0" borderId="28" xfId="17" applyFont="1" applyBorder="1" applyAlignment="1" applyProtection="1">
      <alignment horizontal="left" vertical="center" wrapText="1" indent="1"/>
    </xf>
    <xf numFmtId="164" fontId="28" fillId="0" borderId="3" xfId="17" applyNumberFormat="1" applyFont="1" applyBorder="1" applyAlignment="1" applyProtection="1">
      <alignment wrapText="1"/>
    </xf>
    <xf numFmtId="164" fontId="28" fillId="0" borderId="43" xfId="17" applyNumberFormat="1" applyFont="1" applyBorder="1" applyAlignment="1" applyProtection="1">
      <alignment wrapText="1"/>
    </xf>
    <xf numFmtId="49" fontId="38" fillId="0" borderId="14" xfId="17" applyNumberFormat="1" applyFont="1" applyBorder="1" applyAlignment="1" applyProtection="1">
      <alignment horizontal="center" vertical="center" wrapText="1"/>
    </xf>
    <xf numFmtId="0" fontId="38" fillId="0" borderId="25" xfId="17" applyFont="1" applyBorder="1" applyAlignment="1" applyProtection="1">
      <alignment horizontal="left" vertical="center" wrapText="1" indent="1"/>
    </xf>
    <xf numFmtId="3" fontId="28" fillId="0" borderId="39" xfId="17" applyNumberFormat="1" applyFont="1" applyBorder="1" applyAlignment="1" applyProtection="1">
      <alignment wrapText="1"/>
    </xf>
    <xf numFmtId="3" fontId="28" fillId="0" borderId="4" xfId="17" applyNumberFormat="1" applyFont="1" applyBorder="1" applyAlignment="1" applyProtection="1">
      <alignment wrapText="1"/>
    </xf>
    <xf numFmtId="3" fontId="28" fillId="0" borderId="75" xfId="17" applyNumberFormat="1" applyFont="1" applyBorder="1" applyAlignment="1" applyProtection="1">
      <alignment wrapText="1"/>
    </xf>
    <xf numFmtId="49" fontId="27" fillId="0" borderId="14" xfId="17" applyNumberFormat="1" applyFont="1" applyBorder="1" applyAlignment="1" applyProtection="1">
      <alignment horizontal="center" vertical="center" wrapText="1"/>
    </xf>
    <xf numFmtId="0" fontId="28" fillId="0" borderId="25" xfId="17" applyFont="1" applyBorder="1" applyAlignment="1" applyProtection="1">
      <alignment horizontal="left" vertical="center" wrapText="1" indent="1"/>
    </xf>
    <xf numFmtId="164" fontId="28" fillId="0" borderId="4" xfId="17" applyNumberFormat="1" applyFont="1" applyBorder="1" applyAlignment="1" applyProtection="1">
      <alignment wrapText="1"/>
    </xf>
    <xf numFmtId="164" fontId="28" fillId="0" borderId="75" xfId="17" applyNumberFormat="1" applyFont="1" applyBorder="1" applyAlignment="1" applyProtection="1">
      <alignment wrapText="1"/>
    </xf>
    <xf numFmtId="0" fontId="28" fillId="0" borderId="14" xfId="17" applyFont="1" applyBorder="1" applyAlignment="1" applyProtection="1">
      <alignment wrapText="1"/>
    </xf>
    <xf numFmtId="0" fontId="28" fillId="0" borderId="22" xfId="17" applyFont="1" applyBorder="1" applyAlignment="1" applyProtection="1">
      <alignment wrapText="1"/>
    </xf>
    <xf numFmtId="49" fontId="38" fillId="0" borderId="33" xfId="17" applyNumberFormat="1" applyFont="1" applyBorder="1" applyAlignment="1" applyProtection="1">
      <alignment horizontal="center" vertical="center" wrapText="1"/>
    </xf>
    <xf numFmtId="0" fontId="38" fillId="0" borderId="36" xfId="17" applyFont="1" applyBorder="1" applyAlignment="1" applyProtection="1">
      <alignment horizontal="left" vertical="center" wrapText="1" indent="1"/>
    </xf>
    <xf numFmtId="3" fontId="28" fillId="0" borderId="33" xfId="17" applyNumberFormat="1" applyFont="1" applyBorder="1" applyAlignment="1" applyProtection="1">
      <alignment wrapText="1"/>
    </xf>
    <xf numFmtId="3" fontId="28" fillId="0" borderId="34" xfId="17" applyNumberFormat="1" applyFont="1" applyBorder="1" applyAlignment="1" applyProtection="1">
      <alignment wrapText="1"/>
    </xf>
    <xf numFmtId="3" fontId="28" fillId="0" borderId="61" xfId="17" applyNumberFormat="1" applyFont="1" applyBorder="1" applyAlignment="1" applyProtection="1">
      <alignment wrapText="1"/>
    </xf>
    <xf numFmtId="0" fontId="13" fillId="0" borderId="0" xfId="17" applyFont="1" applyFill="1" applyAlignment="1" applyProtection="1">
      <alignment horizontal="left" vertical="center" wrapText="1"/>
    </xf>
    <xf numFmtId="0" fontId="13" fillId="0" borderId="0" xfId="17" applyFont="1" applyFill="1" applyAlignment="1" applyProtection="1">
      <alignment vertical="center" wrapText="1"/>
    </xf>
    <xf numFmtId="0" fontId="33" fillId="0" borderId="49" xfId="11" applyFont="1" applyBorder="1" applyAlignment="1">
      <alignment horizontal="center" vertical="center" wrapText="1"/>
    </xf>
    <xf numFmtId="0" fontId="82" fillId="0" borderId="31" xfId="0" applyFont="1" applyBorder="1" applyAlignment="1">
      <alignment horizontal="center" vertical="center" wrapText="1"/>
    </xf>
    <xf numFmtId="0" fontId="82" fillId="0" borderId="72" xfId="0" applyFont="1" applyBorder="1" applyAlignment="1">
      <alignment horizontal="center" vertical="center" wrapText="1"/>
    </xf>
    <xf numFmtId="0" fontId="82" fillId="0" borderId="56" xfId="0" applyFont="1" applyBorder="1" applyAlignment="1">
      <alignment horizontal="center" vertical="center" wrapText="1"/>
    </xf>
    <xf numFmtId="0" fontId="82" fillId="0" borderId="65" xfId="0" applyFont="1" applyBorder="1" applyAlignment="1">
      <alignment horizontal="center" vertical="center" wrapText="1"/>
    </xf>
    <xf numFmtId="0" fontId="82" fillId="0" borderId="35" xfId="0" applyFont="1" applyBorder="1" applyAlignment="1">
      <alignment horizontal="center" vertical="center" wrapText="1"/>
    </xf>
    <xf numFmtId="164" fontId="42" fillId="0" borderId="0" xfId="0" applyNumberFormat="1" applyFont="1" applyFill="1" applyAlignment="1" applyProtection="1">
      <alignment horizontal="center" vertical="center" wrapText="1"/>
    </xf>
    <xf numFmtId="0" fontId="50" fillId="0" borderId="0" xfId="0" applyFont="1" applyBorder="1" applyAlignment="1" applyProtection="1">
      <alignment horizontal="left" wrapText="1" indent="1"/>
    </xf>
    <xf numFmtId="0" fontId="37" fillId="0" borderId="0" xfId="0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41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17" fillId="0" borderId="0" xfId="12" applyFont="1" applyFill="1" applyAlignment="1" applyProtection="1">
      <alignment horizontal="center"/>
    </xf>
    <xf numFmtId="164" fontId="48" fillId="0" borderId="0" xfId="12" applyNumberFormat="1" applyFont="1" applyFill="1" applyBorder="1" applyAlignment="1" applyProtection="1">
      <alignment horizontal="left" vertical="center"/>
    </xf>
    <xf numFmtId="0" fontId="24" fillId="0" borderId="0" xfId="0" applyFont="1" applyAlignment="1" applyProtection="1">
      <alignment horizontal="center" vertical="center"/>
    </xf>
    <xf numFmtId="0" fontId="17" fillId="0" borderId="0" xfId="12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36" xfId="0" applyFont="1" applyFill="1" applyBorder="1" applyAlignment="1" applyProtection="1">
      <alignment horizontal="center" vertical="center" wrapText="1"/>
    </xf>
    <xf numFmtId="0" fontId="6" fillId="0" borderId="3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164" fontId="66" fillId="0" borderId="0" xfId="12" applyNumberFormat="1" applyFont="1" applyFill="1" applyBorder="1" applyAlignment="1" applyProtection="1">
      <alignment horizontal="left" vertical="center"/>
    </xf>
    <xf numFmtId="164" fontId="40" fillId="0" borderId="0" xfId="12" applyNumberFormat="1" applyFont="1" applyFill="1" applyBorder="1" applyAlignment="1" applyProtection="1">
      <alignment horizontal="left" vertical="center"/>
    </xf>
    <xf numFmtId="0" fontId="35" fillId="0" borderId="65" xfId="0" applyFont="1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center" vertical="center" wrapText="1"/>
    </xf>
    <xf numFmtId="0" fontId="6" fillId="0" borderId="46" xfId="0" applyFont="1" applyFill="1" applyBorder="1" applyAlignment="1" applyProtection="1">
      <alignment horizontal="center" vertical="center" wrapText="1"/>
    </xf>
    <xf numFmtId="0" fontId="35" fillId="0" borderId="65" xfId="0" applyFont="1" applyFill="1" applyBorder="1" applyAlignment="1" applyProtection="1">
      <alignment horizontal="center" vertical="center" wrapText="1"/>
    </xf>
    <xf numFmtId="164" fontId="17" fillId="0" borderId="50" xfId="0" applyNumberFormat="1" applyFont="1" applyFill="1" applyBorder="1" applyAlignment="1" applyProtection="1">
      <alignment horizontal="center" vertical="center" wrapText="1"/>
    </xf>
    <xf numFmtId="164" fontId="17" fillId="0" borderId="46" xfId="0" applyNumberFormat="1" applyFont="1" applyFill="1" applyBorder="1" applyAlignment="1" applyProtection="1">
      <alignment horizontal="center" vertical="center" wrapText="1"/>
    </xf>
    <xf numFmtId="164" fontId="42" fillId="0" borderId="11" xfId="0" applyNumberFormat="1" applyFont="1" applyFill="1" applyBorder="1" applyAlignment="1" applyProtection="1">
      <alignment horizontal="center" vertical="center" wrapText="1"/>
    </xf>
    <xf numFmtId="164" fontId="42" fillId="0" borderId="64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vertical="center" wrapText="1"/>
    </xf>
    <xf numFmtId="164" fontId="42" fillId="0" borderId="37" xfId="0" applyNumberFormat="1" applyFont="1" applyFill="1" applyBorder="1" applyAlignment="1" applyProtection="1">
      <alignment horizontal="center" vertical="center" wrapText="1"/>
    </xf>
    <xf numFmtId="164" fontId="17" fillId="0" borderId="38" xfId="0" applyNumberFormat="1" applyFont="1" applyFill="1" applyBorder="1" applyAlignment="1" applyProtection="1">
      <alignment horizontal="center" vertical="center" wrapText="1"/>
    </xf>
    <xf numFmtId="164" fontId="6" fillId="0" borderId="49" xfId="0" applyNumberFormat="1" applyFont="1" applyFill="1" applyBorder="1" applyAlignment="1" applyProtection="1">
      <alignment horizontal="center" vertical="center" wrapText="1"/>
    </xf>
    <xf numFmtId="164" fontId="6" fillId="0" borderId="31" xfId="0" applyNumberFormat="1" applyFont="1" applyFill="1" applyBorder="1" applyAlignment="1" applyProtection="1">
      <alignment horizontal="center" vertical="center" wrapText="1"/>
    </xf>
    <xf numFmtId="164" fontId="6" fillId="0" borderId="11" xfId="0" applyNumberFormat="1" applyFont="1" applyFill="1" applyBorder="1" applyAlignment="1" applyProtection="1">
      <alignment horizontal="center" vertical="center" wrapText="1"/>
    </xf>
    <xf numFmtId="164" fontId="6" fillId="0" borderId="64" xfId="0" applyNumberFormat="1" applyFont="1" applyFill="1" applyBorder="1" applyAlignment="1" applyProtection="1">
      <alignment horizontal="center" vertical="center" wrapText="1"/>
    </xf>
    <xf numFmtId="0" fontId="91" fillId="0" borderId="13" xfId="0" applyFont="1" applyFill="1" applyBorder="1" applyAlignment="1">
      <alignment horizontal="center" vertical="center" wrapText="1"/>
    </xf>
    <xf numFmtId="0" fontId="91" fillId="0" borderId="7" xfId="0" applyFont="1" applyFill="1" applyBorder="1" applyAlignment="1">
      <alignment horizontal="center" vertical="center" wrapText="1"/>
    </xf>
    <xf numFmtId="0" fontId="87" fillId="0" borderId="11" xfId="0" applyFont="1" applyFill="1" applyBorder="1" applyAlignment="1">
      <alignment horizontal="center" vertical="center" wrapText="1"/>
    </xf>
    <xf numFmtId="0" fontId="87" fillId="0" borderId="37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center" wrapText="1"/>
    </xf>
    <xf numFmtId="0" fontId="25" fillId="0" borderId="68" xfId="0" applyFont="1" applyFill="1" applyBorder="1" applyAlignment="1">
      <alignment horizontal="center" wrapText="1"/>
    </xf>
    <xf numFmtId="0" fontId="25" fillId="0" borderId="58" xfId="0" applyFont="1" applyFill="1" applyBorder="1" applyAlignment="1">
      <alignment horizontal="center" wrapText="1"/>
    </xf>
    <xf numFmtId="0" fontId="25" fillId="0" borderId="49" xfId="0" applyFont="1" applyFill="1" applyBorder="1" applyAlignment="1">
      <alignment horizontal="center" wrapText="1"/>
    </xf>
    <xf numFmtId="0" fontId="25" fillId="0" borderId="31" xfId="0" applyFont="1" applyFill="1" applyBorder="1" applyAlignment="1">
      <alignment horizontal="center" wrapText="1"/>
    </xf>
    <xf numFmtId="14" fontId="90" fillId="0" borderId="7" xfId="0" applyNumberFormat="1" applyFont="1" applyFill="1" applyBorder="1" applyAlignment="1">
      <alignment horizontal="center" vertical="center"/>
    </xf>
    <xf numFmtId="14" fontId="90" fillId="0" borderId="57" xfId="0" applyNumberFormat="1" applyFont="1" applyFill="1" applyBorder="1" applyAlignment="1">
      <alignment horizontal="center" vertical="center"/>
    </xf>
    <xf numFmtId="0" fontId="94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  <xf numFmtId="0" fontId="33" fillId="0" borderId="0" xfId="14" applyFont="1" applyFill="1" applyBorder="1" applyAlignment="1">
      <alignment horizontal="center" vertical="center" wrapText="1"/>
    </xf>
    <xf numFmtId="0" fontId="56" fillId="0" borderId="0" xfId="0" applyFont="1" applyBorder="1" applyAlignment="1"/>
    <xf numFmtId="0" fontId="96" fillId="0" borderId="0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164" fontId="37" fillId="0" borderId="0" xfId="12" applyNumberFormat="1" applyFont="1" applyFill="1" applyBorder="1" applyAlignment="1" applyProtection="1">
      <alignment horizontal="center" vertical="center" wrapText="1"/>
    </xf>
    <xf numFmtId="0" fontId="17" fillId="0" borderId="1" xfId="12" applyFont="1" applyFill="1" applyBorder="1" applyAlignment="1" applyProtection="1">
      <alignment horizontal="left"/>
    </xf>
    <xf numFmtId="0" fontId="17" fillId="0" borderId="2" xfId="12" applyFont="1" applyFill="1" applyBorder="1" applyAlignment="1" applyProtection="1">
      <alignment horizontal="left"/>
    </xf>
    <xf numFmtId="0" fontId="16" fillId="0" borderId="31" xfId="12" applyFont="1" applyFill="1" applyBorder="1" applyAlignment="1">
      <alignment horizontal="justify" vertical="center" wrapText="1"/>
    </xf>
    <xf numFmtId="0" fontId="24" fillId="2" borderId="44" xfId="14" applyFont="1" applyFill="1" applyBorder="1" applyAlignment="1">
      <alignment horizontal="center" vertical="center" wrapText="1"/>
    </xf>
    <xf numFmtId="0" fontId="24" fillId="2" borderId="67" xfId="14" applyFont="1" applyFill="1" applyBorder="1" applyAlignment="1">
      <alignment horizontal="center" vertical="center" wrapText="1"/>
    </xf>
    <xf numFmtId="0" fontId="24" fillId="2" borderId="38" xfId="14" applyFont="1" applyFill="1" applyBorder="1" applyAlignment="1">
      <alignment horizontal="center" vertical="center" wrapText="1"/>
    </xf>
    <xf numFmtId="0" fontId="33" fillId="2" borderId="11" xfId="14" applyFont="1" applyFill="1" applyBorder="1" applyAlignment="1">
      <alignment horizontal="center" vertical="center"/>
    </xf>
    <xf numFmtId="0" fontId="33" fillId="2" borderId="37" xfId="14" applyFont="1" applyFill="1" applyBorder="1" applyAlignment="1">
      <alignment horizontal="center" vertical="center"/>
    </xf>
    <xf numFmtId="0" fontId="33" fillId="2" borderId="64" xfId="14" applyFont="1" applyFill="1" applyBorder="1" applyAlignment="1">
      <alignment horizontal="center" vertical="center"/>
    </xf>
    <xf numFmtId="0" fontId="34" fillId="0" borderId="65" xfId="14" applyFont="1" applyBorder="1" applyAlignment="1">
      <alignment horizontal="center" vertical="center" wrapText="1"/>
    </xf>
    <xf numFmtId="0" fontId="34" fillId="0" borderId="0" xfId="14" applyFont="1" applyBorder="1" applyAlignment="1">
      <alignment horizontal="center" vertical="center" wrapText="1"/>
    </xf>
    <xf numFmtId="0" fontId="24" fillId="2" borderId="47" xfId="14" applyFont="1" applyFill="1" applyBorder="1" applyAlignment="1">
      <alignment horizontal="center" vertical="center" wrapText="1"/>
    </xf>
    <xf numFmtId="0" fontId="24" fillId="2" borderId="55" xfId="14" applyFont="1" applyFill="1" applyBorder="1" applyAlignment="1">
      <alignment horizontal="center" vertical="center" wrapText="1"/>
    </xf>
    <xf numFmtId="0" fontId="24" fillId="2" borderId="53" xfId="14" applyFont="1" applyFill="1" applyBorder="1" applyAlignment="1">
      <alignment horizontal="center" vertical="center" wrapText="1"/>
    </xf>
    <xf numFmtId="0" fontId="24" fillId="0" borderId="11" xfId="14" applyFont="1" applyBorder="1" applyAlignment="1">
      <alignment horizontal="center" vertical="center" wrapText="1"/>
    </xf>
    <xf numFmtId="0" fontId="24" fillId="0" borderId="6" xfId="14" applyFont="1" applyBorder="1" applyAlignment="1">
      <alignment horizontal="center" vertical="center" wrapText="1"/>
    </xf>
    <xf numFmtId="0" fontId="34" fillId="0" borderId="0" xfId="8" applyFont="1" applyBorder="1" applyAlignment="1">
      <alignment horizontal="center" vertical="center" wrapText="1"/>
    </xf>
    <xf numFmtId="0" fontId="35" fillId="0" borderId="41" xfId="0" applyFont="1" applyFill="1" applyBorder="1" applyAlignment="1" applyProtection="1">
      <alignment horizontal="center" vertical="center"/>
    </xf>
    <xf numFmtId="0" fontId="35" fillId="0" borderId="27" xfId="0" applyFont="1" applyFill="1" applyBorder="1" applyAlignment="1" applyProtection="1">
      <alignment horizontal="center" vertical="center"/>
    </xf>
    <xf numFmtId="49" fontId="37" fillId="0" borderId="50" xfId="0" applyNumberFormat="1" applyFont="1" applyFill="1" applyBorder="1" applyAlignment="1" applyProtection="1">
      <alignment horizontal="center" vertical="center"/>
    </xf>
    <xf numFmtId="49" fontId="37" fillId="0" borderId="46" xfId="0" applyNumberFormat="1" applyFont="1" applyFill="1" applyBorder="1" applyAlignment="1" applyProtection="1">
      <alignment horizontal="center" vertical="center"/>
    </xf>
    <xf numFmtId="0" fontId="37" fillId="0" borderId="11" xfId="0" applyFont="1" applyFill="1" applyBorder="1" applyAlignment="1" applyProtection="1">
      <alignment horizontal="center" vertical="center" wrapText="1"/>
    </xf>
    <xf numFmtId="0" fontId="37" fillId="0" borderId="37" xfId="0" applyFont="1" applyFill="1" applyBorder="1" applyAlignment="1" applyProtection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 wrapText="1"/>
    </xf>
    <xf numFmtId="0" fontId="6" fillId="0" borderId="56" xfId="0" applyFont="1" applyFill="1" applyBorder="1" applyAlignment="1" applyProtection="1">
      <alignment horizontal="center" vertical="center" wrapText="1"/>
    </xf>
    <xf numFmtId="0" fontId="6" fillId="0" borderId="56" xfId="0" applyFont="1" applyFill="1" applyBorder="1" applyAlignment="1" applyProtection="1">
      <alignment horizontal="left" vertical="center"/>
    </xf>
    <xf numFmtId="0" fontId="6" fillId="0" borderId="65" xfId="0" applyFont="1" applyFill="1" applyBorder="1" applyAlignment="1" applyProtection="1">
      <alignment horizontal="left" vertical="center"/>
    </xf>
    <xf numFmtId="0" fontId="37" fillId="0" borderId="38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7" fillId="0" borderId="49" xfId="0" applyFont="1" applyFill="1" applyBorder="1" applyAlignment="1" applyProtection="1">
      <alignment horizontal="center" vertical="center"/>
    </xf>
    <xf numFmtId="0" fontId="37" fillId="0" borderId="56" xfId="0" applyFont="1" applyFill="1" applyBorder="1" applyAlignment="1" applyProtection="1">
      <alignment horizontal="center" vertical="center"/>
    </xf>
    <xf numFmtId="0" fontId="37" fillId="0" borderId="50" xfId="0" applyFont="1" applyFill="1" applyBorder="1" applyAlignment="1" applyProtection="1">
      <alignment horizontal="center" vertical="center"/>
    </xf>
    <xf numFmtId="0" fontId="37" fillId="0" borderId="46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64" xfId="0" applyFont="1" applyFill="1" applyBorder="1" applyAlignment="1" applyProtection="1">
      <alignment horizontal="left" vertical="center"/>
    </xf>
    <xf numFmtId="0" fontId="37" fillId="0" borderId="41" xfId="0" applyFont="1" applyFill="1" applyBorder="1" applyAlignment="1" applyProtection="1">
      <alignment horizontal="center" vertical="center"/>
    </xf>
    <xf numFmtId="0" fontId="37" fillId="0" borderId="27" xfId="0" applyFont="1" applyFill="1" applyBorder="1" applyAlignment="1" applyProtection="1">
      <alignment horizontal="center" vertical="center"/>
    </xf>
    <xf numFmtId="49" fontId="6" fillId="0" borderId="50" xfId="0" applyNumberFormat="1" applyFont="1" applyFill="1" applyBorder="1" applyAlignment="1" applyProtection="1">
      <alignment horizontal="center" vertical="center"/>
    </xf>
    <xf numFmtId="49" fontId="6" fillId="0" borderId="46" xfId="0" applyNumberFormat="1" applyFont="1" applyFill="1" applyBorder="1" applyAlignment="1" applyProtection="1">
      <alignment horizontal="center" vertical="center"/>
    </xf>
    <xf numFmtId="0" fontId="37" fillId="0" borderId="64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64" xfId="0" applyFont="1" applyFill="1" applyBorder="1" applyAlignment="1" applyProtection="1">
      <alignment horizontal="center" vertical="center" wrapText="1"/>
    </xf>
    <xf numFmtId="0" fontId="24" fillId="0" borderId="0" xfId="13" applyFont="1" applyAlignment="1"/>
    <xf numFmtId="0" fontId="23" fillId="0" borderId="0" xfId="13" applyFont="1" applyAlignment="1"/>
    <xf numFmtId="0" fontId="34" fillId="0" borderId="65" xfId="13" applyFont="1" applyBorder="1" applyAlignment="1">
      <alignment horizontal="center" vertical="center" wrapText="1"/>
    </xf>
    <xf numFmtId="0" fontId="68" fillId="0" borderId="65" xfId="13" applyFont="1" applyBorder="1" applyAlignment="1">
      <alignment horizontal="center" vertical="center" wrapText="1"/>
    </xf>
    <xf numFmtId="0" fontId="34" fillId="0" borderId="0" xfId="13" applyFont="1" applyBorder="1" applyAlignment="1">
      <alignment horizontal="center" vertical="center" wrapText="1"/>
    </xf>
    <xf numFmtId="0" fontId="68" fillId="0" borderId="0" xfId="13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4" fillId="0" borderId="0" xfId="0" applyFont="1" applyFill="1" applyAlignment="1" applyProtection="1">
      <alignment horizontal="left"/>
      <protection locked="0"/>
    </xf>
    <xf numFmtId="0" fontId="24" fillId="0" borderId="0" xfId="17" applyFont="1" applyAlignment="1" applyProtection="1">
      <alignment horizontal="center" vertical="center"/>
    </xf>
    <xf numFmtId="0" fontId="50" fillId="0" borderId="0" xfId="17" applyFont="1" applyBorder="1" applyAlignment="1" applyProtection="1">
      <alignment horizontal="left" wrapText="1" indent="1"/>
    </xf>
    <xf numFmtId="164" fontId="42" fillId="0" borderId="0" xfId="17" applyNumberFormat="1" applyFont="1" applyFill="1" applyAlignment="1" applyProtection="1">
      <alignment horizontal="center" vertical="center" wrapText="1"/>
    </xf>
    <xf numFmtId="0" fontId="37" fillId="0" borderId="0" xfId="17" applyFont="1" applyFill="1" applyBorder="1" applyAlignment="1" applyProtection="1">
      <alignment horizontal="center" vertical="center"/>
    </xf>
    <xf numFmtId="0" fontId="6" fillId="0" borderId="42" xfId="17" applyFont="1" applyFill="1" applyBorder="1" applyAlignment="1" applyProtection="1">
      <alignment horizontal="center" vertical="center" wrapText="1"/>
    </xf>
    <xf numFmtId="0" fontId="6" fillId="0" borderId="20" xfId="17" applyFont="1" applyFill="1" applyBorder="1" applyAlignment="1" applyProtection="1">
      <alignment horizontal="center" vertical="center" wrapText="1"/>
    </xf>
    <xf numFmtId="0" fontId="6" fillId="0" borderId="41" xfId="17" applyFont="1" applyFill="1" applyBorder="1" applyAlignment="1" applyProtection="1">
      <alignment horizontal="center" vertical="center" wrapText="1"/>
    </xf>
    <xf numFmtId="0" fontId="6" fillId="0" borderId="27" xfId="17" applyFont="1" applyFill="1" applyBorder="1" applyAlignment="1" applyProtection="1">
      <alignment horizontal="center" vertical="center" wrapText="1"/>
    </xf>
    <xf numFmtId="164" fontId="6" fillId="0" borderId="50" xfId="17" applyNumberFormat="1" applyFont="1" applyFill="1" applyBorder="1" applyAlignment="1" applyProtection="1">
      <alignment horizontal="center" vertical="center" wrapText="1"/>
    </xf>
    <xf numFmtId="164" fontId="6" fillId="0" borderId="46" xfId="17" applyNumberFormat="1" applyFont="1" applyFill="1" applyBorder="1" applyAlignment="1" applyProtection="1">
      <alignment horizontal="center" vertical="center" wrapText="1"/>
    </xf>
    <xf numFmtId="0" fontId="33" fillId="0" borderId="0" xfId="0" applyFont="1" applyAlignment="1">
      <alignment horizontal="center" wrapText="1"/>
    </xf>
    <xf numFmtId="0" fontId="62" fillId="0" borderId="31" xfId="0" applyFont="1" applyFill="1" applyBorder="1" applyAlignment="1">
      <alignment horizontal="justify" vertical="center" wrapText="1"/>
    </xf>
    <xf numFmtId="0" fontId="69" fillId="0" borderId="0" xfId="15" applyFont="1" applyFill="1" applyAlignment="1" applyProtection="1">
      <alignment horizontal="center"/>
    </xf>
    <xf numFmtId="0" fontId="40" fillId="0" borderId="10" xfId="15" applyFont="1" applyFill="1" applyBorder="1" applyAlignment="1" applyProtection="1">
      <alignment horizontal="center" vertical="center"/>
    </xf>
    <xf numFmtId="0" fontId="40" fillId="0" borderId="37" xfId="15" applyFont="1" applyFill="1" applyBorder="1" applyAlignment="1" applyProtection="1">
      <alignment horizontal="center" vertical="center"/>
    </xf>
    <xf numFmtId="0" fontId="40" fillId="0" borderId="64" xfId="15" applyFont="1" applyFill="1" applyBorder="1" applyAlignment="1" applyProtection="1">
      <alignment horizontal="center" vertical="center"/>
    </xf>
    <xf numFmtId="0" fontId="24" fillId="0" borderId="65" xfId="0" applyFont="1" applyBorder="1" applyAlignment="1">
      <alignment wrapText="1"/>
    </xf>
    <xf numFmtId="0" fontId="98" fillId="0" borderId="31" xfId="0" applyFont="1" applyBorder="1"/>
    <xf numFmtId="0" fontId="97" fillId="0" borderId="0" xfId="0" applyFont="1" applyBorder="1"/>
    <xf numFmtId="0" fontId="24" fillId="0" borderId="70" xfId="0" applyFont="1" applyBorder="1" applyAlignment="1">
      <alignment horizontal="center"/>
    </xf>
    <xf numFmtId="0" fontId="24" fillId="0" borderId="65" xfId="0" applyFont="1" applyBorder="1"/>
    <xf numFmtId="0" fontId="28" fillId="0" borderId="12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102" fillId="0" borderId="0" xfId="0" applyFont="1" applyBorder="1" applyAlignment="1">
      <alignment horizontal="center"/>
    </xf>
    <xf numFmtId="0" fontId="0" fillId="0" borderId="0" xfId="0" applyBorder="1" applyAlignment="1"/>
    <xf numFmtId="0" fontId="33" fillId="0" borderId="0" xfId="0" applyFont="1" applyBorder="1" applyAlignment="1">
      <alignment horizontal="center" vertical="center"/>
    </xf>
    <xf numFmtId="0" fontId="69" fillId="0" borderId="65" xfId="0" applyFont="1" applyBorder="1" applyAlignment="1">
      <alignment horizontal="center" wrapText="1"/>
    </xf>
    <xf numFmtId="49" fontId="27" fillId="0" borderId="13" xfId="0" applyNumberFormat="1" applyFont="1" applyBorder="1" applyAlignment="1">
      <alignment horizontal="center"/>
    </xf>
    <xf numFmtId="49" fontId="27" fillId="0" borderId="15" xfId="0" applyNumberFormat="1" applyFont="1" applyBorder="1" applyAlignment="1">
      <alignment horizontal="center"/>
    </xf>
    <xf numFmtId="49" fontId="27" fillId="0" borderId="14" xfId="0" applyNumberFormat="1" applyFont="1" applyBorder="1" applyAlignment="1">
      <alignment horizontal="center"/>
    </xf>
    <xf numFmtId="0" fontId="24" fillId="0" borderId="1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3" fontId="25" fillId="0" borderId="72" xfId="0" applyNumberFormat="1" applyFont="1" applyBorder="1" applyAlignment="1">
      <alignment horizontal="right"/>
    </xf>
    <xf numFmtId="3" fontId="25" fillId="0" borderId="66" xfId="0" applyNumberFormat="1" applyFont="1" applyBorder="1" applyAlignment="1">
      <alignment horizontal="right"/>
    </xf>
    <xf numFmtId="3" fontId="25" fillId="0" borderId="35" xfId="0" applyNumberFormat="1" applyFont="1" applyBorder="1" applyAlignment="1">
      <alignment horizontal="right"/>
    </xf>
    <xf numFmtId="0" fontId="33" fillId="0" borderId="11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49" fontId="27" fillId="0" borderId="33" xfId="0" applyNumberFormat="1" applyFont="1" applyBorder="1" applyAlignment="1">
      <alignment horizontal="center"/>
    </xf>
    <xf numFmtId="3" fontId="25" fillId="0" borderId="50" xfId="0" applyNumberFormat="1" applyFont="1" applyBorder="1" applyAlignment="1">
      <alignment horizontal="right"/>
    </xf>
    <xf numFmtId="3" fontId="25" fillId="0" borderId="67" xfId="0" applyNumberFormat="1" applyFont="1" applyBorder="1" applyAlignment="1">
      <alignment horizontal="right"/>
    </xf>
    <xf numFmtId="3" fontId="25" fillId="0" borderId="46" xfId="0" applyNumberFormat="1" applyFont="1" applyBorder="1" applyAlignment="1">
      <alignment horizontal="right"/>
    </xf>
    <xf numFmtId="0" fontId="24" fillId="0" borderId="50" xfId="6" applyFont="1" applyBorder="1" applyAlignment="1">
      <alignment horizontal="center" vertical="center" wrapText="1"/>
    </xf>
    <xf numFmtId="0" fontId="24" fillId="0" borderId="67" xfId="6" applyFont="1" applyBorder="1" applyAlignment="1">
      <alignment horizontal="center" vertical="center" wrapText="1"/>
    </xf>
    <xf numFmtId="0" fontId="24" fillId="0" borderId="31" xfId="6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4" fillId="0" borderId="13" xfId="6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4" fillId="0" borderId="7" xfId="6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4" fillId="0" borderId="57" xfId="6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33" fillId="0" borderId="0" xfId="6" applyFont="1" applyAlignment="1">
      <alignment horizontal="center" vertical="center" wrapText="1"/>
    </xf>
    <xf numFmtId="0" fontId="24" fillId="0" borderId="44" xfId="6" applyFont="1" applyBorder="1" applyAlignment="1">
      <alignment horizontal="center" vertical="center" wrapText="1"/>
    </xf>
    <xf numFmtId="0" fontId="24" fillId="0" borderId="53" xfId="6" applyFont="1" applyBorder="1" applyAlignment="1">
      <alignment horizontal="center" vertical="center" wrapText="1"/>
    </xf>
    <xf numFmtId="0" fontId="24" fillId="0" borderId="68" xfId="6" applyFont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0" fontId="34" fillId="0" borderId="0" xfId="10" applyFont="1" applyBorder="1" applyAlignment="1">
      <alignment horizontal="center" vertical="center"/>
    </xf>
    <xf numFmtId="0" fontId="28" fillId="0" borderId="82" xfId="10" applyFont="1" applyBorder="1" applyAlignment="1">
      <alignment horizontal="right" vertical="center"/>
    </xf>
    <xf numFmtId="49" fontId="104" fillId="14" borderId="83" xfId="10" applyNumberFormat="1" applyFont="1" applyFill="1" applyBorder="1" applyAlignment="1">
      <alignment horizontal="center" vertical="center"/>
    </xf>
    <xf numFmtId="49" fontId="104" fillId="14" borderId="79" xfId="10" applyNumberFormat="1" applyFont="1" applyFill="1" applyBorder="1" applyAlignment="1">
      <alignment horizontal="center" vertical="center"/>
    </xf>
    <xf numFmtId="49" fontId="22" fillId="0" borderId="78" xfId="10" applyNumberFormat="1" applyFont="1" applyBorder="1" applyAlignment="1">
      <alignment horizontal="center" vertical="center" wrapText="1"/>
    </xf>
    <xf numFmtId="0" fontId="34" fillId="0" borderId="0" xfId="8" applyFont="1" applyAlignment="1">
      <alignment horizontal="center" vertical="center" wrapText="1"/>
    </xf>
    <xf numFmtId="49" fontId="24" fillId="0" borderId="56" xfId="8" applyNumberFormat="1" applyFont="1" applyFill="1" applyBorder="1" applyAlignment="1">
      <alignment horizontal="center"/>
    </xf>
    <xf numFmtId="49" fontId="24" fillId="0" borderId="18" xfId="8" applyNumberFormat="1" applyFont="1" applyFill="1" applyBorder="1" applyAlignment="1">
      <alignment horizontal="center"/>
    </xf>
    <xf numFmtId="0" fontId="34" fillId="0" borderId="0" xfId="14" applyFont="1" applyBorder="1" applyAlignment="1">
      <alignment horizontal="center" wrapText="1"/>
    </xf>
    <xf numFmtId="0" fontId="22" fillId="0" borderId="50" xfId="0" applyFont="1" applyBorder="1" applyAlignment="1">
      <alignment horizontal="left" vertical="center"/>
    </xf>
    <xf numFmtId="0" fontId="22" fillId="0" borderId="52" xfId="0" applyFont="1" applyBorder="1" applyAlignment="1">
      <alignment horizontal="left" vertical="center"/>
    </xf>
    <xf numFmtId="0" fontId="22" fillId="0" borderId="54" xfId="0" applyFont="1" applyBorder="1" applyAlignment="1">
      <alignment horizontal="left" vertical="center"/>
    </xf>
    <xf numFmtId="0" fontId="22" fillId="0" borderId="67" xfId="0" applyFont="1" applyBorder="1" applyAlignment="1">
      <alignment horizontal="left" vertical="center"/>
    </xf>
    <xf numFmtId="0" fontId="22" fillId="0" borderId="44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22" fillId="0" borderId="68" xfId="0" applyFont="1" applyBorder="1" applyAlignment="1">
      <alignment horizontal="center" vertical="center" wrapText="1"/>
    </xf>
    <xf numFmtId="0" fontId="22" fillId="0" borderId="69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shrinkToFit="1"/>
    </xf>
    <xf numFmtId="0" fontId="23" fillId="0" borderId="52" xfId="0" applyFont="1" applyBorder="1" applyAlignment="1">
      <alignment horizontal="center" vertical="center" shrinkToFit="1"/>
    </xf>
    <xf numFmtId="0" fontId="33" fillId="0" borderId="0" xfId="0" applyFont="1" applyAlignment="1">
      <alignment horizontal="center" vertical="center"/>
    </xf>
    <xf numFmtId="0" fontId="22" fillId="0" borderId="53" xfId="0" applyFont="1" applyBorder="1" applyAlignment="1">
      <alignment horizontal="center" vertical="center" wrapText="1"/>
    </xf>
    <xf numFmtId="0" fontId="22" fillId="0" borderId="7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left"/>
    </xf>
    <xf numFmtId="0" fontId="18" fillId="0" borderId="52" xfId="0" applyFont="1" applyBorder="1" applyAlignment="1">
      <alignment horizontal="left"/>
    </xf>
    <xf numFmtId="0" fontId="32" fillId="0" borderId="38" xfId="0" applyFont="1" applyFill="1" applyBorder="1" applyAlignment="1">
      <alignment horizontal="center" vertical="center"/>
    </xf>
    <xf numFmtId="0" fontId="32" fillId="0" borderId="38" xfId="0" applyFont="1" applyFill="1" applyBorder="1" applyAlignment="1">
      <alignment horizontal="left" vertical="center"/>
    </xf>
    <xf numFmtId="0" fontId="32" fillId="0" borderId="38" xfId="0" applyFont="1" applyFill="1" applyBorder="1" applyAlignment="1">
      <alignment horizontal="left" vertical="center" wrapText="1"/>
    </xf>
    <xf numFmtId="0" fontId="17" fillId="0" borderId="50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75" fillId="0" borderId="0" xfId="0" applyFont="1" applyBorder="1" applyAlignment="1">
      <alignment horizontal="center"/>
    </xf>
    <xf numFmtId="0" fontId="32" fillId="0" borderId="47" xfId="0" applyFont="1" applyFill="1" applyBorder="1" applyAlignment="1">
      <alignment horizontal="center" vertical="center" shrinkToFit="1"/>
    </xf>
    <xf numFmtId="0" fontId="32" fillId="0" borderId="55" xfId="0" applyFont="1" applyFill="1" applyBorder="1" applyAlignment="1">
      <alignment horizontal="center" vertical="center" shrinkToFit="1"/>
    </xf>
    <xf numFmtId="0" fontId="32" fillId="0" borderId="50" xfId="0" applyFont="1" applyFill="1" applyBorder="1" applyAlignment="1">
      <alignment horizontal="center" vertical="center" shrinkToFit="1"/>
    </xf>
    <xf numFmtId="0" fontId="32" fillId="0" borderId="46" xfId="0" applyFont="1" applyFill="1" applyBorder="1" applyAlignment="1">
      <alignment horizontal="center" vertical="center" shrinkToFit="1"/>
    </xf>
    <xf numFmtId="0" fontId="80" fillId="0" borderId="13" xfId="0" applyFont="1" applyFill="1" applyBorder="1" applyAlignment="1">
      <alignment horizontal="center" vertical="center" wrapText="1"/>
    </xf>
    <xf numFmtId="0" fontId="80" fillId="0" borderId="7" xfId="0" applyFont="1" applyFill="1" applyBorder="1" applyAlignment="1">
      <alignment horizontal="center" vertical="center" wrapText="1"/>
    </xf>
    <xf numFmtId="0" fontId="80" fillId="0" borderId="57" xfId="0" applyFont="1" applyFill="1" applyBorder="1" applyAlignment="1">
      <alignment horizontal="center" vertical="center" wrapText="1"/>
    </xf>
    <xf numFmtId="0" fontId="24" fillId="0" borderId="0" xfId="1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3" fontId="77" fillId="0" borderId="0" xfId="11" applyNumberFormat="1" applyFont="1" applyFill="1" applyBorder="1" applyAlignment="1">
      <alignment horizontal="right" vertical="center"/>
    </xf>
    <xf numFmtId="0" fontId="22" fillId="0" borderId="25" xfId="11" applyFont="1" applyBorder="1" applyAlignment="1">
      <alignment horizontal="center" vertical="top" wrapText="1"/>
    </xf>
    <xf numFmtId="0" fontId="22" fillId="0" borderId="29" xfId="11" applyFont="1" applyBorder="1" applyAlignment="1">
      <alignment horizontal="center" vertical="top" wrapText="1"/>
    </xf>
    <xf numFmtId="0" fontId="22" fillId="0" borderId="75" xfId="11" applyFont="1" applyBorder="1" applyAlignment="1">
      <alignment horizontal="center" vertical="top" wrapText="1"/>
    </xf>
  </cellXfs>
  <cellStyles count="19">
    <cellStyle name="20% - 3. jelölőszín 2" xfId="16"/>
    <cellStyle name="Ezres 2" xfId="1"/>
    <cellStyle name="Hiperhivatkozás" xfId="2"/>
    <cellStyle name="Jó" xfId="3" builtinId="26"/>
    <cellStyle name="Már látott hiperhivatkozás" xfId="4"/>
    <cellStyle name="Normál" xfId="0" builtinId="0"/>
    <cellStyle name="Normál 2" xfId="5"/>
    <cellStyle name="Normál 2 2" xfId="6"/>
    <cellStyle name="Normál 2 3" xfId="17"/>
    <cellStyle name="Normál 3" xfId="7"/>
    <cellStyle name="Normál 3 2" xfId="8"/>
    <cellStyle name="Normál 4" xfId="9"/>
    <cellStyle name="Normál 5" xfId="10"/>
    <cellStyle name="Normál 6" xfId="18"/>
    <cellStyle name="Normál_ktgvetés mellékletei 2012 01 20" xfId="11"/>
    <cellStyle name="Normál_KVRENMUNKA" xfId="12"/>
    <cellStyle name="Normál_létszám tájékoztató" xfId="13"/>
    <cellStyle name="Normál_Munkafüzet2" xfId="14"/>
    <cellStyle name="Normál_SEGEDLETEK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-3\adat\Dokumentumok\Dokumentumok\k&#246;lts&#233;gvet&#233;s%202011\ktgvet&#233;s%20mell&#233;kletei%20saj&#225;t%20pldfebr%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-3\adat\Em&#337;di\Dokumentumok\Munka\2005%20&#233;vi%20el&#337;terjeszt&#233;sek\Dokumentumok\koncepci&#243;2004\SZ&#193;MOLGAT&#193;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zmserver\adat\Em&#337;di\Dokumentumok\Munka\2005%20&#233;vi%20el&#337;terjeszt&#233;sek\Dokumentumok\koncepci&#243;2004\SZ&#193;MOLGAT&#193;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zmserver\adat\Dokumentumok\Dokumentumok\egy&#233;b%20el&#337;terjeszt&#233;sek\2008\ktgvet&#233;si%20rendelet%20mell2008%20v&#233;g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-Systemx\Documents%20and%20Settings\str207\Local%20Settings\Temporary%20Internet%20Files\Content.Outlook\YEXWMP6D\2014%20k&#246;lts&#233;gvet&#233;s%2001%2026%20&#201;v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16%20&#233;vi%20TEST&#220;LETI%20ANYAGOK\02.25\K&#214;LTS&#201;GVET&#201;S%202016\2016.&#233;vi%20terv%20&#246;sszetolt%2001.24.%20(xlsx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l. tábla"/>
      <sheetName val="1. címrend"/>
      <sheetName val="2. bev-kiad. önk."/>
      <sheetName val="2.a.műk.mérleg"/>
      <sheetName val="2.b.felhalm.mérleg"/>
      <sheetName val="3. ckö ktgvetés"/>
      <sheetName val="4. rkö ktgvetés "/>
      <sheetName val=" 5. bevételek int-ként és létsz"/>
      <sheetName val="6. kiadások int-ként"/>
      <sheetName val="7. felhalm.kiad."/>
      <sheetName val="8. felújítási kiad."/>
      <sheetName val="T.1 ei.felh.ütemterv"/>
      <sheetName val="T.2 céltartalék"/>
      <sheetName val="T.3 közvetett tám."/>
      <sheetName val="T.4 hitelállomány"/>
      <sheetName val="T.5 több éves kih."/>
      <sheetName val="T.6 Össz.normatíva"/>
      <sheetName val="T.7 ph. kiadásai"/>
      <sheetName val="T.8 szociális tábla"/>
      <sheetName val="T.9 kulturális kiad."/>
      <sheetName val="T.10 körny.véd."/>
      <sheetName val="T.11 eu-s projektek"/>
    </sheetNames>
    <sheetDataSet>
      <sheetData sheetId="0" refreshError="1"/>
      <sheetData sheetId="1" refreshError="1"/>
      <sheetData sheetId="2">
        <row r="39">
          <cell r="C39">
            <v>3536504</v>
          </cell>
        </row>
        <row r="53">
          <cell r="C53">
            <v>3778085.5096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  <sheetName val="Munka22"/>
    </sheetNames>
    <sheetDataSet>
      <sheetData sheetId="0"/>
      <sheetData sheetId="1"/>
      <sheetData sheetId="2"/>
      <sheetData sheetId="3"/>
      <sheetData sheetId="4"/>
      <sheetData sheetId="5">
        <row r="7">
          <cell r="C7">
            <v>145379</v>
          </cell>
        </row>
        <row r="8">
          <cell r="C8">
            <v>477520</v>
          </cell>
        </row>
        <row r="17">
          <cell r="C17">
            <v>1000</v>
          </cell>
        </row>
        <row r="19">
          <cell r="C19">
            <v>2000</v>
          </cell>
        </row>
        <row r="20">
          <cell r="C20">
            <v>3000</v>
          </cell>
        </row>
        <row r="21">
          <cell r="C21">
            <v>106068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  <sheetName val="Munka22"/>
    </sheetNames>
    <sheetDataSet>
      <sheetData sheetId="0"/>
      <sheetData sheetId="1">
        <row r="22">
          <cell r="P22">
            <v>2725</v>
          </cell>
        </row>
        <row r="23">
          <cell r="P23">
            <v>680</v>
          </cell>
        </row>
      </sheetData>
      <sheetData sheetId="2"/>
      <sheetData sheetId="3"/>
      <sheetData sheetId="4"/>
      <sheetData sheetId="5">
        <row r="7">
          <cell r="C7">
            <v>145379</v>
          </cell>
        </row>
        <row r="8">
          <cell r="C8">
            <v>477520</v>
          </cell>
        </row>
        <row r="10">
          <cell r="C10">
            <v>54645</v>
          </cell>
        </row>
        <row r="11">
          <cell r="C11">
            <v>380009</v>
          </cell>
        </row>
        <row r="15">
          <cell r="C15">
            <v>198000</v>
          </cell>
        </row>
        <row r="16">
          <cell r="C16">
            <v>42000</v>
          </cell>
        </row>
        <row r="17">
          <cell r="C17">
            <v>1000</v>
          </cell>
        </row>
        <row r="18">
          <cell r="C18">
            <v>600</v>
          </cell>
        </row>
        <row r="19">
          <cell r="C19">
            <v>2000</v>
          </cell>
        </row>
        <row r="20">
          <cell r="C20">
            <v>3000</v>
          </cell>
        </row>
        <row r="21">
          <cell r="C21">
            <v>106068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. címrend"/>
      <sheetName val="2. bev-kiad. önk."/>
      <sheetName val="2a. műk.mérleg"/>
      <sheetName val="2b.felhalm.mérleg"/>
      <sheetName val="3. ckö ktgvetés"/>
      <sheetName val="4. bevételek int-ként"/>
      <sheetName val="5. kiadások int-ként"/>
      <sheetName val="6. felhalm.kiad."/>
      <sheetName val="7. felújítási kiad."/>
      <sheetName val="T.1 ei.felh.ütemterv"/>
      <sheetName val="T.2 céltartalék"/>
      <sheetName val="T.3 közvetett tám."/>
      <sheetName val="T.4 hitelállomány"/>
      <sheetName val="T.5 több éves kih."/>
      <sheetName val="T.6 norm összesítő"/>
      <sheetName val="T.7 ph. kiadásai"/>
      <sheetName val="T.8 eu-s projektek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.1.sz.mell"/>
      <sheetName val="1.2.sz.mell"/>
      <sheetName val="1.3.sz.mell"/>
      <sheetName val="1.4.sz.mell"/>
      <sheetName val="2.1.sz.mell  "/>
      <sheetName val="2.2.sz.mell  "/>
      <sheetName val="3. Támogatás"/>
      <sheetName val="EU-s Fanni"/>
      <sheetName val="EU-s projektek"/>
      <sheetName val="6. beuházásái kiad.2014"/>
      <sheetName val="7. felújítási kiad.2014"/>
      <sheetName val="9.Önkormányzat."/>
      <sheetName val="9.1. sz. Önkormányzat"/>
      <sheetName val="9.3. sz. Hivatal"/>
      <sheetName val="9.3. sz. mell VESZ"/>
      <sheetName val="9.3. sz. mell EGYMI"/>
      <sheetName val="9.3. sz. mell Óvoda"/>
      <sheetName val="9.3. sz. mell Bölcsöde"/>
      <sheetName val="9.3. sz. mell Könyvtár"/>
      <sheetName val="14. Létszám"/>
      <sheetName val="7. sz. táj. Hiv. bér és dologi"/>
      <sheetName val="Hivatal bevétel"/>
      <sheetName val="Szociális"/>
      <sheetName val="Önkorm.bér"/>
    </sheetNames>
    <sheetDataSet>
      <sheetData sheetId="0" refreshError="1">
        <row r="67">
          <cell r="C6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.1.sz.mell"/>
      <sheetName val="2.1.sz.mell  "/>
      <sheetName val="2.2.sz.mell  "/>
      <sheetName val="6.sz.mell."/>
      <sheetName val="7.sz.mell."/>
      <sheetName val="9.sz. mell"/>
      <sheetName val="10.sz.mell"/>
      <sheetName val="10.1.sz.mell"/>
      <sheetName val="10.2. sz.mell"/>
      <sheetName val="10.3.sz.mell"/>
      <sheetName val="10.4.sz.mell"/>
      <sheetName val="10.5.sz.mell"/>
      <sheetName val="10.6.sz.mell."/>
      <sheetName val="10.7.sz.mell. "/>
    </sheetNames>
    <sheetDataSet>
      <sheetData sheetId="0"/>
      <sheetData sheetId="1">
        <row r="25">
          <cell r="E25">
            <v>291410</v>
          </cell>
          <cell r="I25">
            <v>28680</v>
          </cell>
        </row>
      </sheetData>
      <sheetData sheetId="2">
        <row r="34">
          <cell r="E34">
            <v>70201</v>
          </cell>
          <cell r="I34">
            <v>0</v>
          </cell>
        </row>
      </sheetData>
      <sheetData sheetId="3"/>
      <sheetData sheetId="4"/>
      <sheetData sheetId="5">
        <row r="9">
          <cell r="E9">
            <v>179203</v>
          </cell>
        </row>
        <row r="112">
          <cell r="D112">
            <v>3323</v>
          </cell>
        </row>
        <row r="131">
          <cell r="D131">
            <v>3556</v>
          </cell>
        </row>
        <row r="132">
          <cell r="D132">
            <v>1200</v>
          </cell>
        </row>
        <row r="134">
          <cell r="D134">
            <v>5400</v>
          </cell>
        </row>
        <row r="155">
          <cell r="D155">
            <v>28558</v>
          </cell>
        </row>
      </sheetData>
      <sheetData sheetId="6">
        <row r="10">
          <cell r="E10">
            <v>11328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"/>
  <sheetViews>
    <sheetView tabSelected="1" workbookViewId="0">
      <selection activeCell="G21" sqref="G21"/>
    </sheetView>
  </sheetViews>
  <sheetFormatPr defaultColWidth="10.6640625" defaultRowHeight="12.75"/>
  <cols>
    <col min="1" max="2" width="8.83203125" style="1251" customWidth="1"/>
    <col min="3" max="3" width="73.5" style="942" customWidth="1"/>
    <col min="4" max="16384" width="10.6640625" style="942"/>
  </cols>
  <sheetData>
    <row r="1" spans="1:3">
      <c r="A1" s="1725" t="s">
        <v>836</v>
      </c>
      <c r="B1" s="1726"/>
      <c r="C1" s="1727"/>
    </row>
    <row r="2" spans="1:3" ht="33.75" customHeight="1" thickBot="1">
      <c r="A2" s="1728"/>
      <c r="B2" s="1729"/>
      <c r="C2" s="1730"/>
    </row>
    <row r="3" spans="1:3" ht="13.5" thickBot="1"/>
    <row r="4" spans="1:3" s="1255" customFormat="1" ht="31.5">
      <c r="A4" s="1252" t="s">
        <v>803</v>
      </c>
      <c r="B4" s="1253" t="s">
        <v>804</v>
      </c>
      <c r="C4" s="1254" t="s">
        <v>805</v>
      </c>
    </row>
    <row r="5" spans="1:3" s="949" customFormat="1" ht="19.5" customHeight="1">
      <c r="A5" s="1256" t="s">
        <v>64</v>
      </c>
      <c r="B5" s="1257"/>
      <c r="C5" s="1258" t="s">
        <v>806</v>
      </c>
    </row>
    <row r="6" spans="1:3" s="949" customFormat="1" ht="19.5" customHeight="1">
      <c r="A6" s="1256" t="s">
        <v>65</v>
      </c>
      <c r="B6" s="1257"/>
      <c r="C6" s="1259" t="s">
        <v>807</v>
      </c>
    </row>
    <row r="7" spans="1:3" s="949" customFormat="1" ht="19.5" customHeight="1">
      <c r="A7" s="1256"/>
      <c r="B7" s="1257" t="s">
        <v>67</v>
      </c>
      <c r="C7" s="1260" t="s">
        <v>179</v>
      </c>
    </row>
    <row r="8" spans="1:3" s="949" customFormat="1" ht="19.5" customHeight="1">
      <c r="A8" s="1261"/>
      <c r="B8" s="1257" t="s">
        <v>68</v>
      </c>
      <c r="C8" s="1260" t="s">
        <v>173</v>
      </c>
    </row>
    <row r="9" spans="1:3" s="949" customFormat="1" ht="19.5" customHeight="1">
      <c r="A9" s="1261"/>
      <c r="B9" s="1257" t="s">
        <v>69</v>
      </c>
      <c r="C9" s="1260" t="s">
        <v>112</v>
      </c>
    </row>
    <row r="10" spans="1:3" s="949" customFormat="1" ht="19.5" customHeight="1">
      <c r="A10" s="1256" t="s">
        <v>808</v>
      </c>
      <c r="B10" s="1257"/>
      <c r="C10" s="1259" t="s">
        <v>809</v>
      </c>
    </row>
    <row r="11" spans="1:3" s="949" customFormat="1" ht="19.5" customHeight="1">
      <c r="A11" s="1261"/>
      <c r="B11" s="1257" t="s">
        <v>67</v>
      </c>
      <c r="C11" s="1260" t="s">
        <v>61</v>
      </c>
    </row>
    <row r="12" spans="1:3" s="949" customFormat="1" ht="19.5" customHeight="1">
      <c r="A12" s="1261"/>
      <c r="B12" s="1257" t="s">
        <v>68</v>
      </c>
      <c r="C12" s="1260" t="s">
        <v>62</v>
      </c>
    </row>
    <row r="13" spans="1:3" s="949" customFormat="1" ht="19.5" customHeight="1" thickBot="1">
      <c r="A13" s="1344"/>
      <c r="B13" s="1345" t="s">
        <v>69</v>
      </c>
      <c r="C13" s="1264" t="s">
        <v>810</v>
      </c>
    </row>
    <row r="14" spans="1:3" s="949" customFormat="1" ht="19.5" customHeight="1" thickBot="1">
      <c r="A14" s="1262"/>
      <c r="B14" s="1263" t="s">
        <v>70</v>
      </c>
      <c r="C14" s="1264" t="s">
        <v>881</v>
      </c>
    </row>
    <row r="15" spans="1:3" s="949" customFormat="1" ht="19.5" customHeight="1">
      <c r="A15" s="1265"/>
      <c r="B15" s="1265"/>
      <c r="C15" s="1266"/>
    </row>
  </sheetData>
  <mergeCells count="1">
    <mergeCell ref="A1:C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56"/>
  <sheetViews>
    <sheetView topLeftCell="A19" zoomScale="75" zoomScaleNormal="75" workbookViewId="0">
      <selection activeCell="D41" sqref="D41"/>
    </sheetView>
  </sheetViews>
  <sheetFormatPr defaultColWidth="10.6640625" defaultRowHeight="12.75"/>
  <cols>
    <col min="1" max="1" width="7.1640625" style="11" customWidth="1"/>
    <col min="2" max="2" width="82.6640625" style="11" customWidth="1"/>
    <col min="3" max="3" width="24.33203125" style="11" customWidth="1"/>
    <col min="4" max="4" width="26" style="11" customWidth="1"/>
    <col min="5" max="5" width="23.83203125" style="11" customWidth="1"/>
    <col min="6" max="6" width="29" style="11" customWidth="1"/>
    <col min="7" max="16384" width="10.6640625" style="11"/>
  </cols>
  <sheetData>
    <row r="1" spans="1:6" ht="52.5" customHeight="1" thickBot="1">
      <c r="A1" s="1798" t="s">
        <v>900</v>
      </c>
      <c r="B1" s="1798"/>
      <c r="C1" s="1798"/>
      <c r="D1" s="1798"/>
      <c r="E1" s="1798"/>
      <c r="F1" s="1336" t="s">
        <v>101</v>
      </c>
    </row>
    <row r="2" spans="1:6" s="15" customFormat="1" ht="24" customHeight="1" thickBot="1">
      <c r="A2" s="1792" t="s">
        <v>66</v>
      </c>
      <c r="B2" s="1792" t="s">
        <v>4</v>
      </c>
      <c r="C2" s="1795" t="s">
        <v>840</v>
      </c>
      <c r="D2" s="1796"/>
      <c r="E2" s="1796"/>
      <c r="F2" s="1797"/>
    </row>
    <row r="3" spans="1:6" s="15" customFormat="1" ht="36.75" customHeight="1" thickBot="1">
      <c r="A3" s="1793"/>
      <c r="B3" s="1794"/>
      <c r="C3" s="534" t="s">
        <v>100</v>
      </c>
      <c r="D3" s="309" t="s">
        <v>98</v>
      </c>
      <c r="E3" s="535" t="s">
        <v>99</v>
      </c>
      <c r="F3" s="309" t="s">
        <v>121</v>
      </c>
    </row>
    <row r="4" spans="1:6" s="225" customFormat="1" ht="16.5" customHeight="1" thickBot="1">
      <c r="A4" s="224" t="s">
        <v>67</v>
      </c>
      <c r="B4" s="259" t="s">
        <v>68</v>
      </c>
      <c r="C4" s="860" t="s">
        <v>69</v>
      </c>
      <c r="D4" s="862" t="s">
        <v>70</v>
      </c>
      <c r="E4" s="861" t="s">
        <v>71</v>
      </c>
      <c r="F4" s="863" t="s">
        <v>72</v>
      </c>
    </row>
    <row r="5" spans="1:6" ht="26.25" customHeight="1">
      <c r="A5" s="143" t="s">
        <v>67</v>
      </c>
      <c r="B5" s="864" t="s">
        <v>63</v>
      </c>
      <c r="C5" s="865">
        <v>12000</v>
      </c>
      <c r="D5" s="866"/>
      <c r="E5" s="867"/>
      <c r="F5" s="868">
        <f>SUM(C5:E5)</f>
        <v>12000</v>
      </c>
    </row>
    <row r="6" spans="1:6" ht="26.25" customHeight="1">
      <c r="A6" s="142" t="s">
        <v>68</v>
      </c>
      <c r="B6" s="864" t="s">
        <v>120</v>
      </c>
      <c r="C6" s="865">
        <v>559</v>
      </c>
      <c r="D6" s="869"/>
      <c r="E6" s="870"/>
      <c r="F6" s="871">
        <f t="shared" ref="F6:F23" si="0">SUM(C6:E6)</f>
        <v>559</v>
      </c>
    </row>
    <row r="7" spans="1:6" ht="25.5" customHeight="1">
      <c r="A7" s="142" t="s">
        <v>69</v>
      </c>
      <c r="B7" s="258" t="s">
        <v>901</v>
      </c>
      <c r="C7" s="865">
        <v>8517</v>
      </c>
      <c r="D7" s="869"/>
      <c r="E7" s="870"/>
      <c r="F7" s="871">
        <f t="shared" si="0"/>
        <v>8517</v>
      </c>
    </row>
    <row r="8" spans="1:6" ht="25.5" customHeight="1">
      <c r="A8" s="142" t="s">
        <v>70</v>
      </c>
      <c r="B8" s="258" t="s">
        <v>122</v>
      </c>
      <c r="C8" s="865">
        <v>4422</v>
      </c>
      <c r="D8" s="869"/>
      <c r="E8" s="870"/>
      <c r="F8" s="871">
        <f t="shared" si="0"/>
        <v>4422</v>
      </c>
    </row>
    <row r="9" spans="1:6" ht="25.5" customHeight="1">
      <c r="A9" s="142" t="s">
        <v>71</v>
      </c>
      <c r="B9" s="258" t="s">
        <v>902</v>
      </c>
      <c r="C9" s="865">
        <v>9754</v>
      </c>
      <c r="D9" s="869"/>
      <c r="E9" s="870"/>
      <c r="F9" s="871">
        <f t="shared" si="0"/>
        <v>9754</v>
      </c>
    </row>
    <row r="10" spans="1:6" ht="25.5" customHeight="1">
      <c r="A10" s="142" t="s">
        <v>72</v>
      </c>
      <c r="B10" s="1408" t="s">
        <v>533</v>
      </c>
      <c r="C10" s="865">
        <v>105</v>
      </c>
      <c r="D10" s="869"/>
      <c r="E10" s="870"/>
      <c r="F10" s="871">
        <f t="shared" si="0"/>
        <v>105</v>
      </c>
    </row>
    <row r="11" spans="1:6" ht="25.5" customHeight="1">
      <c r="A11" s="143" t="s">
        <v>73</v>
      </c>
      <c r="B11" s="1409" t="s">
        <v>903</v>
      </c>
      <c r="C11" s="865">
        <v>6643</v>
      </c>
      <c r="D11" s="869"/>
      <c r="E11" s="870"/>
      <c r="F11" s="871">
        <f t="shared" si="0"/>
        <v>6643</v>
      </c>
    </row>
    <row r="12" spans="1:6" ht="26.25" customHeight="1">
      <c r="A12" s="142" t="s">
        <v>74</v>
      </c>
      <c r="B12" s="258" t="s">
        <v>904</v>
      </c>
      <c r="C12" s="865">
        <v>32245</v>
      </c>
      <c r="D12" s="869"/>
      <c r="E12" s="870"/>
      <c r="F12" s="871">
        <f t="shared" si="0"/>
        <v>32245</v>
      </c>
    </row>
    <row r="13" spans="1:6" ht="25.5" customHeight="1">
      <c r="A13" s="142" t="s">
        <v>75</v>
      </c>
      <c r="B13" s="258" t="s">
        <v>905</v>
      </c>
      <c r="C13" s="865">
        <v>2000</v>
      </c>
      <c r="D13" s="869"/>
      <c r="E13" s="870"/>
      <c r="F13" s="871">
        <f t="shared" si="0"/>
        <v>2000</v>
      </c>
    </row>
    <row r="14" spans="1:6" ht="26.25" customHeight="1">
      <c r="A14" s="142" t="s">
        <v>76</v>
      </c>
      <c r="B14" s="258" t="s">
        <v>906</v>
      </c>
      <c r="C14" s="865">
        <v>936</v>
      </c>
      <c r="D14" s="869"/>
      <c r="E14" s="870"/>
      <c r="F14" s="871">
        <f t="shared" si="0"/>
        <v>936</v>
      </c>
    </row>
    <row r="15" spans="1:6" ht="25.5" customHeight="1">
      <c r="A15" s="142" t="s">
        <v>77</v>
      </c>
      <c r="B15" s="258" t="s">
        <v>907</v>
      </c>
      <c r="C15" s="865">
        <v>1670</v>
      </c>
      <c r="D15" s="869"/>
      <c r="E15" s="870"/>
      <c r="F15" s="871">
        <f t="shared" si="0"/>
        <v>1670</v>
      </c>
    </row>
    <row r="16" spans="1:6" ht="25.5" customHeight="1">
      <c r="A16" s="142" t="s">
        <v>78</v>
      </c>
      <c r="B16" s="258" t="s">
        <v>908</v>
      </c>
      <c r="C16" s="865">
        <v>5000</v>
      </c>
      <c r="D16" s="869"/>
      <c r="E16" s="870"/>
      <c r="F16" s="871">
        <f t="shared" si="0"/>
        <v>5000</v>
      </c>
    </row>
    <row r="17" spans="1:8" ht="26.25" customHeight="1">
      <c r="A17" s="143" t="s">
        <v>79</v>
      </c>
      <c r="B17" s="258" t="s">
        <v>909</v>
      </c>
      <c r="C17" s="865">
        <v>10000</v>
      </c>
      <c r="D17" s="869"/>
      <c r="E17" s="870"/>
      <c r="F17" s="871">
        <f t="shared" si="0"/>
        <v>10000</v>
      </c>
    </row>
    <row r="18" spans="1:8" ht="25.5" customHeight="1">
      <c r="A18" s="142" t="s">
        <v>80</v>
      </c>
      <c r="B18" s="1414" t="s">
        <v>910</v>
      </c>
      <c r="C18" s="865">
        <v>16000</v>
      </c>
      <c r="D18" s="869"/>
      <c r="E18" s="870"/>
      <c r="F18" s="871">
        <f t="shared" si="0"/>
        <v>16000</v>
      </c>
    </row>
    <row r="19" spans="1:8" ht="25.5" customHeight="1">
      <c r="A19" s="142" t="s">
        <v>81</v>
      </c>
      <c r="B19" s="864" t="s">
        <v>911</v>
      </c>
      <c r="C19" s="872">
        <v>1200</v>
      </c>
      <c r="D19" s="869"/>
      <c r="E19" s="870"/>
      <c r="F19" s="871">
        <f t="shared" si="0"/>
        <v>1200</v>
      </c>
    </row>
    <row r="20" spans="1:8" ht="26.25" customHeight="1">
      <c r="A20" s="142" t="s">
        <v>82</v>
      </c>
      <c r="B20" s="864" t="s">
        <v>912</v>
      </c>
      <c r="C20" s="872">
        <v>1905</v>
      </c>
      <c r="D20" s="869"/>
      <c r="E20" s="870"/>
      <c r="F20" s="871">
        <f t="shared" si="0"/>
        <v>1905</v>
      </c>
    </row>
    <row r="21" spans="1:8" s="16" customFormat="1" ht="24" customHeight="1">
      <c r="A21" s="142" t="s">
        <v>83</v>
      </c>
      <c r="B21" s="864" t="s">
        <v>913</v>
      </c>
      <c r="C21" s="872">
        <v>914</v>
      </c>
      <c r="D21" s="869"/>
      <c r="E21" s="870"/>
      <c r="F21" s="871">
        <f t="shared" si="0"/>
        <v>914</v>
      </c>
    </row>
    <row r="22" spans="1:8" ht="22.5" customHeight="1">
      <c r="A22" s="142" t="s">
        <v>84</v>
      </c>
      <c r="B22" s="864" t="s">
        <v>1028</v>
      </c>
      <c r="C22" s="872">
        <v>1000</v>
      </c>
      <c r="D22" s="869"/>
      <c r="E22" s="870"/>
      <c r="F22" s="871">
        <f t="shared" si="0"/>
        <v>1000</v>
      </c>
    </row>
    <row r="23" spans="1:8" ht="24.75" customHeight="1">
      <c r="A23" s="1412" t="s">
        <v>85</v>
      </c>
      <c r="B23" s="864" t="s">
        <v>914</v>
      </c>
      <c r="C23" s="872">
        <v>2000</v>
      </c>
      <c r="D23" s="869"/>
      <c r="E23" s="870"/>
      <c r="F23" s="1413">
        <f t="shared" si="0"/>
        <v>2000</v>
      </c>
    </row>
    <row r="24" spans="1:8" s="16" customFormat="1" ht="27.75" customHeight="1">
      <c r="A24" s="143" t="s">
        <v>86</v>
      </c>
      <c r="B24" s="864" t="s">
        <v>915</v>
      </c>
      <c r="C24" s="1410">
        <v>5000</v>
      </c>
      <c r="D24" s="1410"/>
      <c r="E24" s="885"/>
      <c r="F24" s="1411">
        <f t="shared" ref="F24:F31" si="1">SUM(C24:E24)</f>
        <v>5000</v>
      </c>
    </row>
    <row r="25" spans="1:8" s="16" customFormat="1" ht="26.25" customHeight="1">
      <c r="A25" s="142" t="s">
        <v>87</v>
      </c>
      <c r="B25" s="864" t="s">
        <v>916</v>
      </c>
      <c r="C25" s="865">
        <v>6000</v>
      </c>
      <c r="D25" s="865"/>
      <c r="E25" s="872"/>
      <c r="F25" s="871">
        <f t="shared" si="1"/>
        <v>6000</v>
      </c>
    </row>
    <row r="26" spans="1:8" s="16" customFormat="1" ht="24" customHeight="1">
      <c r="A26" s="142" t="s">
        <v>88</v>
      </c>
      <c r="B26" s="864" t="s">
        <v>918</v>
      </c>
      <c r="C26" s="865">
        <v>300</v>
      </c>
      <c r="D26" s="865"/>
      <c r="E26" s="872"/>
      <c r="F26" s="871">
        <f t="shared" si="1"/>
        <v>300</v>
      </c>
      <c r="H26" s="1492"/>
    </row>
    <row r="27" spans="1:8" s="16" customFormat="1" ht="24" customHeight="1">
      <c r="A27" s="143" t="s">
        <v>89</v>
      </c>
      <c r="B27" s="864" t="s">
        <v>919</v>
      </c>
      <c r="C27" s="865">
        <v>500</v>
      </c>
      <c r="D27" s="865"/>
      <c r="E27" s="872"/>
      <c r="F27" s="871">
        <f t="shared" si="1"/>
        <v>500</v>
      </c>
    </row>
    <row r="28" spans="1:8" s="16" customFormat="1" ht="24" customHeight="1">
      <c r="A28" s="143" t="s">
        <v>90</v>
      </c>
      <c r="B28" s="864" t="s">
        <v>920</v>
      </c>
      <c r="C28" s="874">
        <v>300</v>
      </c>
      <c r="D28" s="874"/>
      <c r="E28" s="873"/>
      <c r="F28" s="871">
        <f t="shared" si="1"/>
        <v>300</v>
      </c>
    </row>
    <row r="29" spans="1:8" s="16" customFormat="1" ht="24" customHeight="1">
      <c r="A29" s="143" t="s">
        <v>91</v>
      </c>
      <c r="B29" s="864" t="s">
        <v>887</v>
      </c>
      <c r="C29" s="874">
        <v>400</v>
      </c>
      <c r="D29" s="874"/>
      <c r="E29" s="873"/>
      <c r="F29" s="1055">
        <f t="shared" si="1"/>
        <v>400</v>
      </c>
    </row>
    <row r="30" spans="1:8" s="16" customFormat="1" ht="24" customHeight="1">
      <c r="A30" s="143" t="s">
        <v>92</v>
      </c>
      <c r="B30" s="864" t="s">
        <v>958</v>
      </c>
      <c r="C30" s="874">
        <v>600</v>
      </c>
      <c r="D30" s="874"/>
      <c r="E30" s="873"/>
      <c r="F30" s="1055">
        <f t="shared" si="1"/>
        <v>600</v>
      </c>
    </row>
    <row r="31" spans="1:8" s="16" customFormat="1" ht="24" customHeight="1" thickBot="1">
      <c r="A31" s="143" t="s">
        <v>93</v>
      </c>
      <c r="B31" s="864" t="s">
        <v>1099</v>
      </c>
      <c r="C31" s="874">
        <v>0</v>
      </c>
      <c r="D31" s="874"/>
      <c r="E31" s="873">
        <v>0</v>
      </c>
      <c r="F31" s="1055">
        <f t="shared" si="1"/>
        <v>0</v>
      </c>
    </row>
    <row r="32" spans="1:8" s="16" customFormat="1" ht="26.25" customHeight="1" thickBot="1">
      <c r="A32" s="1056" t="s">
        <v>65</v>
      </c>
      <c r="B32" s="1123" t="s">
        <v>917</v>
      </c>
      <c r="C32" s="1057">
        <f>SUM(C5:C31)</f>
        <v>129970</v>
      </c>
      <c r="D32" s="1057">
        <f>SUM(D5:D31)</f>
        <v>0</v>
      </c>
      <c r="E32" s="1057">
        <f>SUM(E5:E31)</f>
        <v>0</v>
      </c>
      <c r="F32" s="1057">
        <f>SUM(F5:F31)</f>
        <v>129970</v>
      </c>
    </row>
    <row r="33" spans="1:6" s="16" customFormat="1" ht="26.25" customHeight="1" thickBot="1">
      <c r="A33" s="875" t="s">
        <v>544</v>
      </c>
      <c r="B33" s="1124" t="s">
        <v>1086</v>
      </c>
      <c r="C33" s="1057">
        <v>18785</v>
      </c>
      <c r="D33" s="876"/>
      <c r="E33" s="877"/>
      <c r="F33" s="1058">
        <f>SUM(C33:E33)</f>
        <v>18785</v>
      </c>
    </row>
    <row r="34" spans="1:6" ht="26.25" customHeight="1" thickBot="1">
      <c r="A34" s="878" t="s">
        <v>124</v>
      </c>
      <c r="B34" s="879" t="s">
        <v>123</v>
      </c>
      <c r="C34" s="1125">
        <f>C32+C33</f>
        <v>148755</v>
      </c>
      <c r="D34" s="1125">
        <f t="shared" ref="D34:F34" si="2">D32+D33</f>
        <v>0</v>
      </c>
      <c r="E34" s="1125">
        <f t="shared" si="2"/>
        <v>0</v>
      </c>
      <c r="F34" s="1125">
        <f t="shared" si="2"/>
        <v>148755</v>
      </c>
    </row>
    <row r="35" spans="1:6" s="52" customFormat="1" ht="15.75">
      <c r="C35" s="880"/>
      <c r="D35" s="880"/>
      <c r="E35" s="880"/>
      <c r="F35" s="881"/>
    </row>
    <row r="36" spans="1:6" s="52" customFormat="1" ht="15.75">
      <c r="C36" s="880"/>
      <c r="D36" s="880"/>
      <c r="E36" s="880"/>
      <c r="F36" s="881"/>
    </row>
    <row r="37" spans="1:6" s="52" customFormat="1" ht="15.75">
      <c r="B37" s="290"/>
      <c r="C37" s="881"/>
      <c r="D37" s="881"/>
      <c r="E37" s="881"/>
      <c r="F37" s="881"/>
    </row>
    <row r="38" spans="1:6" s="52" customFormat="1" ht="15.75">
      <c r="C38" s="881"/>
      <c r="D38" s="881"/>
      <c r="E38" s="881"/>
      <c r="F38" s="881"/>
    </row>
    <row r="39" spans="1:6" s="52" customFormat="1" ht="15.75">
      <c r="C39" s="881"/>
      <c r="D39" s="881"/>
      <c r="E39" s="881"/>
      <c r="F39" s="882"/>
    </row>
    <row r="40" spans="1:6" ht="15.75">
      <c r="C40" s="883"/>
      <c r="D40" s="883"/>
      <c r="E40" s="883"/>
      <c r="F40" s="883"/>
    </row>
    <row r="41" spans="1:6" ht="15.75">
      <c r="C41" s="883"/>
      <c r="D41" s="883"/>
      <c r="E41" s="883"/>
      <c r="F41" s="883"/>
    </row>
    <row r="42" spans="1:6" ht="15.75">
      <c r="C42" s="883"/>
      <c r="D42" s="883"/>
      <c r="E42" s="883"/>
      <c r="F42" s="883"/>
    </row>
    <row r="43" spans="1:6" ht="15.75">
      <c r="C43" s="883"/>
      <c r="D43" s="883"/>
      <c r="E43" s="883"/>
      <c r="F43" s="883"/>
    </row>
    <row r="44" spans="1:6" ht="15.75">
      <c r="C44" s="883"/>
      <c r="D44" s="883"/>
      <c r="E44" s="883"/>
      <c r="F44" s="883"/>
    </row>
    <row r="45" spans="1:6" ht="15.75">
      <c r="C45" s="883"/>
    </row>
    <row r="46" spans="1:6" ht="15.75">
      <c r="C46" s="883"/>
    </row>
    <row r="47" spans="1:6" ht="15.75">
      <c r="C47" s="883"/>
    </row>
    <row r="48" spans="1:6" ht="15.75">
      <c r="C48" s="883"/>
    </row>
    <row r="49" spans="3:3" ht="15.75">
      <c r="C49" s="883"/>
    </row>
    <row r="50" spans="3:3" ht="15.75">
      <c r="C50" s="883"/>
    </row>
    <row r="51" spans="3:3" ht="15.75">
      <c r="C51" s="883"/>
    </row>
    <row r="52" spans="3:3" ht="15.75">
      <c r="C52" s="883"/>
    </row>
    <row r="53" spans="3:3" ht="15.75">
      <c r="C53" s="883"/>
    </row>
    <row r="54" spans="3:3" ht="15.75">
      <c r="C54" s="883"/>
    </row>
    <row r="55" spans="3:3" ht="15.75">
      <c r="C55" s="883"/>
    </row>
    <row r="56" spans="3:3" ht="15.75">
      <c r="C56" s="883"/>
    </row>
  </sheetData>
  <mergeCells count="4">
    <mergeCell ref="A2:A3"/>
    <mergeCell ref="B2:B3"/>
    <mergeCell ref="C2:F2"/>
    <mergeCell ref="A1:E1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52" orientation="landscape" r:id="rId1"/>
  <headerFooter>
    <oddHeader>&amp;R&amp;"Times New Roman CE,Dőlt"&amp;14 6. sz. mellékelt a ..../2016.(..)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E57"/>
  <sheetViews>
    <sheetView topLeftCell="B1" zoomScaleNormal="100" workbookViewId="0">
      <selection activeCell="C20" sqref="C20"/>
    </sheetView>
  </sheetViews>
  <sheetFormatPr defaultColWidth="10.6640625" defaultRowHeight="12.75"/>
  <cols>
    <col min="1" max="1" width="14" style="11" customWidth="1"/>
    <col min="2" max="2" width="71" style="11" customWidth="1"/>
    <col min="3" max="3" width="21.6640625" style="11" customWidth="1"/>
    <col min="4" max="5" width="23.83203125" style="11" customWidth="1"/>
    <col min="6" max="16384" width="10.6640625" style="11"/>
  </cols>
  <sheetData>
    <row r="1" spans="1:5" ht="9.75" customHeight="1">
      <c r="A1" s="14"/>
      <c r="B1" s="17"/>
      <c r="C1" s="18"/>
    </row>
    <row r="2" spans="1:5" ht="24.75" customHeight="1">
      <c r="A2" s="1799" t="s">
        <v>841</v>
      </c>
      <c r="B2" s="1799"/>
      <c r="C2" s="1799"/>
      <c r="D2" s="1799"/>
      <c r="E2" s="1799"/>
    </row>
    <row r="3" spans="1:5" ht="20.25" customHeight="1">
      <c r="A3" s="1799"/>
      <c r="B3" s="1799"/>
      <c r="C3" s="1799"/>
      <c r="D3" s="1799"/>
      <c r="E3" s="1799"/>
    </row>
    <row r="4" spans="1:5" ht="24" customHeight="1" thickBot="1">
      <c r="A4" s="23"/>
      <c r="B4" s="21"/>
      <c r="C4" s="21"/>
      <c r="E4" s="97" t="s">
        <v>101</v>
      </c>
    </row>
    <row r="5" spans="1:5" s="261" customFormat="1" ht="50.25" customHeight="1" thickBot="1">
      <c r="A5" s="260" t="s">
        <v>526</v>
      </c>
      <c r="B5" s="260" t="s">
        <v>4</v>
      </c>
      <c r="C5" s="1490" t="s">
        <v>100</v>
      </c>
      <c r="D5" s="1491" t="s">
        <v>1022</v>
      </c>
      <c r="E5" s="893" t="s">
        <v>121</v>
      </c>
    </row>
    <row r="6" spans="1:5" s="15" customFormat="1" ht="24.75" customHeight="1">
      <c r="A6" s="421" t="s">
        <v>67</v>
      </c>
      <c r="B6" s="423" t="s">
        <v>921</v>
      </c>
      <c r="C6" s="890">
        <v>60000</v>
      </c>
      <c r="D6" s="891"/>
      <c r="E6" s="892">
        <f t="shared" ref="E6:E19" si="0">SUM(C6:D6)</f>
        <v>60000</v>
      </c>
    </row>
    <row r="7" spans="1:5" s="15" customFormat="1" ht="20.25" customHeight="1">
      <c r="A7" s="422" t="s">
        <v>68</v>
      </c>
      <c r="B7" s="423" t="s">
        <v>922</v>
      </c>
      <c r="C7" s="884">
        <v>57150</v>
      </c>
      <c r="D7" s="887"/>
      <c r="E7" s="888">
        <f t="shared" si="0"/>
        <v>57150</v>
      </c>
    </row>
    <row r="8" spans="1:5" s="15" customFormat="1" ht="20.25" customHeight="1">
      <c r="A8" s="421" t="s">
        <v>69</v>
      </c>
      <c r="B8" s="423" t="s">
        <v>923</v>
      </c>
      <c r="C8" s="884">
        <v>1950</v>
      </c>
      <c r="D8" s="887"/>
      <c r="E8" s="888">
        <f t="shared" si="0"/>
        <v>1950</v>
      </c>
    </row>
    <row r="9" spans="1:5" s="15" customFormat="1" ht="20.25" customHeight="1">
      <c r="A9" s="422" t="s">
        <v>70</v>
      </c>
      <c r="B9" s="423" t="s">
        <v>534</v>
      </c>
      <c r="C9" s="884">
        <v>9000</v>
      </c>
      <c r="D9" s="889"/>
      <c r="E9" s="888">
        <f t="shared" si="0"/>
        <v>9000</v>
      </c>
    </row>
    <row r="10" spans="1:5" s="15" customFormat="1" ht="20.25" customHeight="1">
      <c r="A10" s="421" t="s">
        <v>71</v>
      </c>
      <c r="B10" s="423" t="s">
        <v>924</v>
      </c>
      <c r="C10" s="884">
        <v>1500</v>
      </c>
      <c r="D10" s="1126"/>
      <c r="E10" s="888">
        <f t="shared" si="0"/>
        <v>1500</v>
      </c>
    </row>
    <row r="11" spans="1:5" s="15" customFormat="1" ht="20.25" customHeight="1">
      <c r="A11" s="422" t="s">
        <v>72</v>
      </c>
      <c r="B11" s="423" t="s">
        <v>925</v>
      </c>
      <c r="C11" s="884">
        <v>3500</v>
      </c>
      <c r="D11" s="889"/>
      <c r="E11" s="1488">
        <f t="shared" si="0"/>
        <v>3500</v>
      </c>
    </row>
    <row r="12" spans="1:5" s="15" customFormat="1" ht="20.25" customHeight="1">
      <c r="A12" s="421" t="s">
        <v>73</v>
      </c>
      <c r="B12" s="423" t="s">
        <v>926</v>
      </c>
      <c r="C12" s="884">
        <v>5000</v>
      </c>
      <c r="D12" s="1489"/>
      <c r="E12" s="888">
        <f t="shared" si="0"/>
        <v>5000</v>
      </c>
    </row>
    <row r="13" spans="1:5" s="15" customFormat="1" ht="20.25" customHeight="1">
      <c r="A13" s="421" t="s">
        <v>74</v>
      </c>
      <c r="B13" s="423" t="s">
        <v>932</v>
      </c>
      <c r="C13" s="884">
        <v>600</v>
      </c>
      <c r="D13" s="889"/>
      <c r="E13" s="888">
        <f t="shared" si="0"/>
        <v>600</v>
      </c>
    </row>
    <row r="14" spans="1:5" s="15" customFormat="1" ht="20.25" customHeight="1">
      <c r="A14" s="422" t="s">
        <v>75</v>
      </c>
      <c r="B14" s="423" t="s">
        <v>927</v>
      </c>
      <c r="C14" s="884">
        <v>5815</v>
      </c>
      <c r="D14" s="889"/>
      <c r="E14" s="888">
        <f t="shared" si="0"/>
        <v>5815</v>
      </c>
    </row>
    <row r="15" spans="1:5" s="15" customFormat="1" ht="20.25" customHeight="1">
      <c r="A15" s="421" t="s">
        <v>76</v>
      </c>
      <c r="B15" s="423" t="s">
        <v>928</v>
      </c>
      <c r="C15" s="886">
        <v>5000</v>
      </c>
      <c r="D15" s="889"/>
      <c r="E15" s="888">
        <f t="shared" si="0"/>
        <v>5000</v>
      </c>
    </row>
    <row r="16" spans="1:5" s="15" customFormat="1" ht="21" customHeight="1">
      <c r="A16" s="422" t="s">
        <v>77</v>
      </c>
      <c r="B16" s="423" t="s">
        <v>929</v>
      </c>
      <c r="C16" s="886">
        <v>1500</v>
      </c>
      <c r="D16" s="889"/>
      <c r="E16" s="888">
        <f t="shared" si="0"/>
        <v>1500</v>
      </c>
    </row>
    <row r="17" spans="1:5" s="15" customFormat="1" ht="20.25" customHeight="1">
      <c r="A17" s="421" t="s">
        <v>78</v>
      </c>
      <c r="B17" s="423" t="s">
        <v>930</v>
      </c>
      <c r="C17" s="886">
        <v>2500</v>
      </c>
      <c r="D17" s="889"/>
      <c r="E17" s="888">
        <f t="shared" si="0"/>
        <v>2500</v>
      </c>
    </row>
    <row r="18" spans="1:5" s="15" customFormat="1" ht="20.25" customHeight="1">
      <c r="A18" s="421" t="s">
        <v>79</v>
      </c>
      <c r="B18" s="423" t="s">
        <v>931</v>
      </c>
      <c r="C18" s="1114">
        <v>1500</v>
      </c>
      <c r="D18" s="1126"/>
      <c r="E18" s="1127">
        <f t="shared" si="0"/>
        <v>1500</v>
      </c>
    </row>
    <row r="19" spans="1:5" s="15" customFormat="1" ht="20.25" customHeight="1" thickBot="1">
      <c r="A19" s="421" t="s">
        <v>80</v>
      </c>
      <c r="B19" s="423" t="s">
        <v>959</v>
      </c>
      <c r="C19" s="1114">
        <v>3175</v>
      </c>
      <c r="D19" s="1126"/>
      <c r="E19" s="1127">
        <f t="shared" si="0"/>
        <v>3175</v>
      </c>
    </row>
    <row r="20" spans="1:5" s="13" customFormat="1" ht="30" customHeight="1" thickBot="1">
      <c r="A20" s="424" t="s">
        <v>64</v>
      </c>
      <c r="B20" s="1493" t="s">
        <v>1030</v>
      </c>
      <c r="C20" s="1128">
        <f>SUM(C6:C19)</f>
        <v>158190</v>
      </c>
      <c r="D20" s="1129">
        <f>SUM(D6:D19)</f>
        <v>0</v>
      </c>
      <c r="E20" s="1130">
        <f>SUM(E6:E19)</f>
        <v>158190</v>
      </c>
    </row>
    <row r="21" spans="1:5" s="13" customFormat="1" ht="18" customHeight="1">
      <c r="A21" s="11"/>
      <c r="B21" s="11"/>
      <c r="C21" s="11"/>
    </row>
    <row r="22" spans="1:5" s="13" customFormat="1" ht="18" customHeight="1">
      <c r="A22" s="11"/>
      <c r="B22" s="11"/>
      <c r="C22" s="1047"/>
    </row>
    <row r="23" spans="1:5" s="13" customFormat="1" ht="18" customHeight="1">
      <c r="A23" s="11"/>
      <c r="B23" s="11"/>
      <c r="C23" s="1047"/>
    </row>
    <row r="24" spans="1:5" s="13" customFormat="1" ht="18" customHeight="1">
      <c r="A24" s="11"/>
      <c r="B24" s="11"/>
      <c r="C24" s="1047"/>
    </row>
    <row r="25" spans="1:5" s="13" customFormat="1" ht="18" customHeight="1">
      <c r="A25" s="11"/>
      <c r="B25" s="11"/>
      <c r="C25" s="1047"/>
    </row>
    <row r="26" spans="1:5" s="13" customFormat="1" ht="18" customHeight="1">
      <c r="A26" s="11"/>
      <c r="B26" s="11"/>
      <c r="C26" s="1047"/>
    </row>
    <row r="27" spans="1:5" s="12" customFormat="1">
      <c r="A27" s="11"/>
      <c r="B27" s="11"/>
      <c r="C27" s="11"/>
    </row>
    <row r="28" spans="1:5" s="12" customFormat="1" ht="18" customHeight="1">
      <c r="A28" s="11"/>
      <c r="B28" s="11"/>
      <c r="C28" s="11"/>
    </row>
    <row r="29" spans="1:5" s="12" customFormat="1" ht="18" customHeight="1">
      <c r="A29" s="11"/>
      <c r="B29" s="11"/>
      <c r="C29" s="11"/>
    </row>
    <row r="30" spans="1:5" s="12" customFormat="1" ht="18" customHeight="1">
      <c r="A30" s="11"/>
      <c r="B30" s="11"/>
      <c r="C30" s="11"/>
    </row>
    <row r="31" spans="1:5" s="12" customFormat="1" ht="18" customHeight="1">
      <c r="A31" s="11"/>
      <c r="B31" s="11"/>
      <c r="C31" s="11"/>
    </row>
    <row r="32" spans="1:5" s="12" customFormat="1" ht="18" customHeight="1">
      <c r="A32" s="11"/>
      <c r="B32" s="11"/>
      <c r="C32" s="11"/>
    </row>
    <row r="33" spans="1:3" s="12" customFormat="1" ht="18" customHeight="1">
      <c r="A33" s="11"/>
      <c r="B33" s="11"/>
      <c r="C33" s="11"/>
    </row>
    <row r="34" spans="1:3" s="13" customFormat="1" ht="18" customHeight="1">
      <c r="A34" s="11"/>
      <c r="B34" s="11"/>
      <c r="C34" s="11"/>
    </row>
    <row r="35" spans="1:3" s="12" customFormat="1" ht="18" customHeight="1">
      <c r="A35" s="11"/>
      <c r="B35" s="11"/>
      <c r="C35" s="11"/>
    </row>
    <row r="36" spans="1:3" s="12" customFormat="1">
      <c r="A36" s="11"/>
      <c r="B36" s="11"/>
      <c r="C36" s="11"/>
    </row>
    <row r="37" spans="1:3" s="12" customFormat="1" ht="18" customHeight="1">
      <c r="A37" s="11"/>
      <c r="B37" s="11"/>
      <c r="C37" s="11"/>
    </row>
    <row r="38" spans="1:3" s="12" customFormat="1" ht="18" customHeight="1">
      <c r="A38" s="11"/>
      <c r="B38" s="11"/>
      <c r="C38" s="11"/>
    </row>
    <row r="39" spans="1:3" s="12" customFormat="1" ht="18" customHeight="1">
      <c r="A39" s="11"/>
      <c r="B39" s="11"/>
      <c r="C39" s="11"/>
    </row>
    <row r="40" spans="1:3" s="12" customFormat="1" ht="18" customHeight="1">
      <c r="A40" s="11"/>
      <c r="B40" s="11"/>
      <c r="C40" s="11"/>
    </row>
    <row r="41" spans="1:3" s="12" customFormat="1" ht="18" customHeight="1">
      <c r="A41" s="11"/>
      <c r="B41" s="11"/>
      <c r="C41" s="11"/>
    </row>
    <row r="42" spans="1:3" s="12" customFormat="1" ht="18" customHeight="1">
      <c r="A42" s="11"/>
      <c r="B42" s="11"/>
      <c r="C42" s="11"/>
    </row>
    <row r="43" spans="1:3" s="12" customFormat="1" ht="18" customHeight="1">
      <c r="A43" s="11"/>
      <c r="B43" s="11"/>
      <c r="C43" s="11"/>
    </row>
    <row r="44" spans="1:3" s="12" customFormat="1" ht="18" customHeight="1">
      <c r="A44" s="11"/>
      <c r="B44" s="11"/>
      <c r="C44" s="11"/>
    </row>
    <row r="45" spans="1:3" s="12" customFormat="1" ht="18" customHeight="1">
      <c r="A45" s="11"/>
      <c r="B45" s="11"/>
      <c r="C45" s="11"/>
    </row>
    <row r="46" spans="1:3" s="12" customFormat="1" ht="18" customHeight="1">
      <c r="A46" s="11"/>
      <c r="B46" s="11"/>
      <c r="C46" s="11"/>
    </row>
    <row r="47" spans="1:3" s="12" customFormat="1" ht="18" customHeight="1">
      <c r="A47" s="11"/>
      <c r="B47" s="11"/>
      <c r="C47" s="11"/>
    </row>
    <row r="48" spans="1:3" s="12" customFormat="1" ht="18" customHeight="1">
      <c r="A48" s="11"/>
      <c r="B48" s="11"/>
      <c r="C48" s="11"/>
    </row>
    <row r="49" spans="1:3" s="12" customFormat="1" ht="18" customHeight="1">
      <c r="A49" s="11"/>
      <c r="B49" s="11"/>
      <c r="C49" s="11"/>
    </row>
    <row r="50" spans="1:3" s="12" customFormat="1" ht="18" customHeight="1">
      <c r="A50" s="11"/>
      <c r="B50" s="11"/>
      <c r="C50" s="11"/>
    </row>
    <row r="51" spans="1:3" s="13" customFormat="1" ht="18" customHeight="1">
      <c r="A51" s="11"/>
      <c r="B51" s="11"/>
      <c r="C51" s="11"/>
    </row>
    <row r="52" spans="1:3" s="13" customFormat="1" ht="18" customHeight="1">
      <c r="A52" s="11"/>
      <c r="B52" s="11"/>
      <c r="C52" s="11"/>
    </row>
    <row r="53" spans="1:3" s="13" customFormat="1">
      <c r="A53" s="11"/>
      <c r="B53" s="11"/>
      <c r="C53" s="11"/>
    </row>
    <row r="54" spans="1:3" s="13" customFormat="1">
      <c r="A54" s="11"/>
      <c r="B54" s="11"/>
      <c r="C54" s="11"/>
    </row>
    <row r="55" spans="1:3" s="19" customFormat="1">
      <c r="A55" s="11"/>
      <c r="B55" s="11"/>
      <c r="C55" s="11"/>
    </row>
    <row r="56" spans="1:3" s="13" customFormat="1">
      <c r="A56" s="11"/>
      <c r="B56" s="11"/>
      <c r="C56" s="11"/>
    </row>
    <row r="57" spans="1:3" s="20" customFormat="1">
      <c r="A57" s="11"/>
      <c r="B57" s="11"/>
      <c r="C57" s="11"/>
    </row>
  </sheetData>
  <mergeCells count="1">
    <mergeCell ref="A2:E3"/>
  </mergeCells>
  <pageMargins left="0.51181102362204722" right="0.51181102362204722" top="0.74803149606299213" bottom="0.74803149606299213" header="0.31496062992125984" footer="0.31496062992125984"/>
  <pageSetup paperSize="9" scale="63" orientation="portrait" horizontalDpi="300" verticalDpi="300" r:id="rId1"/>
  <headerFooter>
    <oddHeader>&amp;R&amp;"Times New Roman CE,Dőlt"&amp;14 7. sz. melléklet a .../2016.(..)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D16"/>
  <sheetViews>
    <sheetView zoomScaleNormal="100" workbookViewId="0">
      <selection activeCell="H5" sqref="H5"/>
    </sheetView>
  </sheetViews>
  <sheetFormatPr defaultColWidth="9.33203125" defaultRowHeight="15"/>
  <cols>
    <col min="1" max="1" width="9.33203125" style="105"/>
    <col min="2" max="2" width="62" style="105" customWidth="1"/>
    <col min="3" max="3" width="17.83203125" style="105" customWidth="1"/>
    <col min="4" max="16384" width="9.33203125" style="100"/>
  </cols>
  <sheetData>
    <row r="1" spans="1:4" ht="12.75" customHeight="1">
      <c r="A1" s="1805" t="s">
        <v>1100</v>
      </c>
      <c r="B1" s="1805"/>
      <c r="C1" s="1805"/>
    </row>
    <row r="2" spans="1:4" ht="36.75" customHeight="1">
      <c r="A2" s="1805"/>
      <c r="B2" s="1805"/>
      <c r="C2" s="1805"/>
    </row>
    <row r="3" spans="1:4" ht="16.5" thickBot="1">
      <c r="A3" s="213"/>
      <c r="B3" s="213"/>
      <c r="C3" s="639" t="s">
        <v>101</v>
      </c>
    </row>
    <row r="4" spans="1:4" ht="20.25" customHeight="1" thickBot="1">
      <c r="A4" s="1800" t="s">
        <v>66</v>
      </c>
      <c r="B4" s="1792" t="s">
        <v>4</v>
      </c>
      <c r="C4" s="1012" t="s">
        <v>842</v>
      </c>
    </row>
    <row r="5" spans="1:4" ht="35.25" customHeight="1" thickBot="1">
      <c r="A5" s="1801"/>
      <c r="B5" s="1802"/>
      <c r="C5" s="157" t="s">
        <v>100</v>
      </c>
    </row>
    <row r="6" spans="1:4" ht="21.75" customHeight="1" thickBot="1">
      <c r="A6" s="220" t="s">
        <v>64</v>
      </c>
      <c r="B6" s="221" t="s">
        <v>347</v>
      </c>
      <c r="C6" s="101">
        <f>SUM(C7:C11)</f>
        <v>63624</v>
      </c>
    </row>
    <row r="7" spans="1:4" ht="21.75" customHeight="1">
      <c r="A7" s="217" t="s">
        <v>67</v>
      </c>
      <c r="B7" s="218" t="s">
        <v>357</v>
      </c>
      <c r="C7" s="219">
        <v>42874</v>
      </c>
    </row>
    <row r="8" spans="1:4" ht="21" customHeight="1">
      <c r="A8" s="214" t="s">
        <v>68</v>
      </c>
      <c r="B8" s="215" t="s">
        <v>358</v>
      </c>
      <c r="C8" s="104">
        <v>5000</v>
      </c>
    </row>
    <row r="9" spans="1:4" ht="21" customHeight="1">
      <c r="A9" s="1429" t="s">
        <v>69</v>
      </c>
      <c r="B9" s="1430" t="s">
        <v>1091</v>
      </c>
      <c r="C9" s="1431">
        <v>1600</v>
      </c>
    </row>
    <row r="10" spans="1:4" ht="21" customHeight="1">
      <c r="A10" s="1429" t="s">
        <v>70</v>
      </c>
      <c r="B10" s="1430" t="s">
        <v>960</v>
      </c>
      <c r="C10" s="1431">
        <v>1000</v>
      </c>
    </row>
    <row r="11" spans="1:4" ht="21" customHeight="1" thickBot="1">
      <c r="A11" s="1420" t="s">
        <v>71</v>
      </c>
      <c r="B11" s="1421" t="s">
        <v>961</v>
      </c>
      <c r="C11" s="1422">
        <v>13150</v>
      </c>
    </row>
    <row r="12" spans="1:4" ht="21" customHeight="1" thickBot="1">
      <c r="A12" s="1417" t="s">
        <v>65</v>
      </c>
      <c r="B12" s="1418" t="s">
        <v>352</v>
      </c>
      <c r="C12" s="1419">
        <f>SUM(C13:C15)</f>
        <v>77970</v>
      </c>
    </row>
    <row r="13" spans="1:4" ht="26.25" customHeight="1">
      <c r="A13" s="1415" t="s">
        <v>67</v>
      </c>
      <c r="B13" s="223" t="s">
        <v>933</v>
      </c>
      <c r="C13" s="1416">
        <v>65154</v>
      </c>
    </row>
    <row r="14" spans="1:4" ht="26.25" customHeight="1">
      <c r="A14" s="222" t="s">
        <v>68</v>
      </c>
      <c r="B14" s="215" t="s">
        <v>750</v>
      </c>
      <c r="C14" s="219">
        <v>2400</v>
      </c>
      <c r="D14" s="102"/>
    </row>
    <row r="15" spans="1:4" ht="21" customHeight="1" thickBot="1">
      <c r="A15" s="214" t="s">
        <v>69</v>
      </c>
      <c r="B15" s="216" t="s">
        <v>749</v>
      </c>
      <c r="C15" s="104">
        <v>10416</v>
      </c>
      <c r="D15" s="103"/>
    </row>
    <row r="16" spans="1:4" ht="21" customHeight="1" thickBot="1">
      <c r="A16" s="1803" t="s">
        <v>359</v>
      </c>
      <c r="B16" s="1804"/>
      <c r="C16" s="101">
        <f>SUM(C6+C12)</f>
        <v>141594</v>
      </c>
    </row>
  </sheetData>
  <mergeCells count="4">
    <mergeCell ref="A4:A5"/>
    <mergeCell ref="B4:B5"/>
    <mergeCell ref="A16:B16"/>
    <mergeCell ref="A1:C2"/>
  </mergeCells>
  <printOptions horizontalCentered="1"/>
  <pageMargins left="0.35433070866141736" right="0.35433070866141736" top="0.78740157480314965" bottom="0.59055118110236227" header="0.51181102362204722" footer="0.51181102362204722"/>
  <pageSetup paperSize="9" scale="95" orientation="portrait" r:id="rId1"/>
  <headerFooter alignWithMargins="0">
    <oddHeader>&amp;R&amp;"Times New Roman CE,Dőlt"&amp;12 8.sz. melléklet a ..../2016.(....)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J167"/>
  <sheetViews>
    <sheetView topLeftCell="A106" zoomScaleNormal="100" zoomScaleSheetLayoutView="85" workbookViewId="0">
      <selection activeCell="C142" sqref="C142"/>
    </sheetView>
  </sheetViews>
  <sheetFormatPr defaultColWidth="9.33203125" defaultRowHeight="15.75"/>
  <cols>
    <col min="1" max="1" width="12.33203125" style="81" customWidth="1"/>
    <col min="2" max="2" width="85.1640625" style="82" customWidth="1"/>
    <col min="3" max="3" width="18.33203125" style="146" customWidth="1"/>
    <col min="4" max="5" width="9.33203125" style="2"/>
    <col min="6" max="6" width="16.1640625" style="2" customWidth="1"/>
    <col min="7" max="16384" width="9.33203125" style="2"/>
  </cols>
  <sheetData>
    <row r="1" spans="1:3" s="1" customFormat="1" ht="16.5" customHeight="1" thickBot="1">
      <c r="A1" s="10"/>
      <c r="B1" s="54"/>
      <c r="C1" s="145"/>
    </row>
    <row r="2" spans="1:3" s="4" customFormat="1" ht="21" customHeight="1">
      <c r="A2" s="1734" t="s">
        <v>64</v>
      </c>
      <c r="B2" s="1806" t="s">
        <v>125</v>
      </c>
      <c r="C2" s="1808" t="s">
        <v>833</v>
      </c>
    </row>
    <row r="3" spans="1:3" s="4" customFormat="1" ht="16.5" customHeight="1" thickBot="1">
      <c r="A3" s="1735"/>
      <c r="B3" s="1807"/>
      <c r="C3" s="1809"/>
    </row>
    <row r="4" spans="1:3" s="5" customFormat="1" ht="15.95" customHeight="1" thickBot="1">
      <c r="A4" s="78"/>
      <c r="B4" s="78"/>
    </row>
    <row r="5" spans="1:3" ht="36" customHeight="1" thickBot="1">
      <c r="A5" s="173" t="s">
        <v>59</v>
      </c>
      <c r="B5" s="149" t="s">
        <v>0</v>
      </c>
      <c r="C5" s="156" t="s">
        <v>100</v>
      </c>
    </row>
    <row r="6" spans="1:3" s="3" customFormat="1" ht="12.95" customHeight="1" thickBot="1">
      <c r="A6" s="8">
        <v>1</v>
      </c>
      <c r="B6" s="9">
        <v>2</v>
      </c>
      <c r="C6" s="930">
        <v>3</v>
      </c>
    </row>
    <row r="7" spans="1:3" s="3" customFormat="1" ht="20.25" customHeight="1" thickBot="1">
      <c r="A7" s="1810" t="s">
        <v>1</v>
      </c>
      <c r="B7" s="1811"/>
      <c r="C7" s="639" t="s">
        <v>101</v>
      </c>
    </row>
    <row r="8" spans="1:3" s="85" customFormat="1" ht="16.5" customHeight="1" thickBot="1">
      <c r="A8" s="667" t="s">
        <v>67</v>
      </c>
      <c r="B8" s="323" t="s">
        <v>180</v>
      </c>
      <c r="C8" s="315">
        <f>+C9+C10+C11+C12+C13+C14</f>
        <v>839562</v>
      </c>
    </row>
    <row r="9" spans="1:3" s="6" customFormat="1" ht="16.5" customHeight="1">
      <c r="A9" s="731" t="s">
        <v>18</v>
      </c>
      <c r="B9" s="757" t="s">
        <v>181</v>
      </c>
      <c r="C9" s="536">
        <v>179203</v>
      </c>
    </row>
    <row r="10" spans="1:3" s="7" customFormat="1" ht="16.5" customHeight="1">
      <c r="A10" s="732" t="s">
        <v>19</v>
      </c>
      <c r="B10" s="758" t="s">
        <v>182</v>
      </c>
      <c r="C10" s="537">
        <v>332394</v>
      </c>
    </row>
    <row r="11" spans="1:3" s="7" customFormat="1" ht="16.5" customHeight="1">
      <c r="A11" s="732" t="s">
        <v>20</v>
      </c>
      <c r="B11" s="758" t="s">
        <v>96</v>
      </c>
      <c r="C11" s="537">
        <v>303482</v>
      </c>
    </row>
    <row r="12" spans="1:3" s="7" customFormat="1" ht="16.5" customHeight="1">
      <c r="A12" s="732" t="s">
        <v>21</v>
      </c>
      <c r="B12" s="758" t="s">
        <v>97</v>
      </c>
      <c r="C12" s="537">
        <v>24483</v>
      </c>
    </row>
    <row r="13" spans="1:3" s="7" customFormat="1" ht="16.5" customHeight="1">
      <c r="A13" s="732" t="s">
        <v>36</v>
      </c>
      <c r="B13" s="758" t="s">
        <v>834</v>
      </c>
      <c r="C13" s="537"/>
    </row>
    <row r="14" spans="1:3" s="6" customFormat="1" ht="16.5" customHeight="1" thickBot="1">
      <c r="A14" s="736" t="s">
        <v>22</v>
      </c>
      <c r="B14" s="759" t="s">
        <v>835</v>
      </c>
      <c r="C14" s="538"/>
    </row>
    <row r="15" spans="1:3" s="6" customFormat="1" ht="16.5" customHeight="1" thickBot="1">
      <c r="A15" s="667" t="s">
        <v>68</v>
      </c>
      <c r="B15" s="760" t="s">
        <v>185</v>
      </c>
      <c r="C15" s="539">
        <f>+C16+C17+C18+C19+C20</f>
        <v>107312</v>
      </c>
    </row>
    <row r="16" spans="1:3" s="6" customFormat="1" ht="16.5" customHeight="1">
      <c r="A16" s="731" t="s">
        <v>24</v>
      </c>
      <c r="B16" s="757" t="s">
        <v>138</v>
      </c>
      <c r="C16" s="536"/>
    </row>
    <row r="17" spans="1:3" s="6" customFormat="1" ht="16.5" customHeight="1">
      <c r="A17" s="732" t="s">
        <v>25</v>
      </c>
      <c r="B17" s="758" t="s">
        <v>186</v>
      </c>
      <c r="C17" s="536"/>
    </row>
    <row r="18" spans="1:3" s="6" customFormat="1" ht="16.5" customHeight="1">
      <c r="A18" s="732" t="s">
        <v>26</v>
      </c>
      <c r="B18" s="758" t="s">
        <v>187</v>
      </c>
      <c r="C18" s="537"/>
    </row>
    <row r="19" spans="1:3" s="6" customFormat="1" ht="16.5" customHeight="1">
      <c r="A19" s="732" t="s">
        <v>27</v>
      </c>
      <c r="B19" s="758" t="s">
        <v>188</v>
      </c>
      <c r="C19" s="537"/>
    </row>
    <row r="20" spans="1:3" s="6" customFormat="1" ht="16.5" customHeight="1">
      <c r="A20" s="732" t="s">
        <v>28</v>
      </c>
      <c r="B20" s="758" t="s">
        <v>189</v>
      </c>
      <c r="C20" s="537">
        <f>SUM(C21:C25)</f>
        <v>107312</v>
      </c>
    </row>
    <row r="21" spans="1:3" s="7" customFormat="1" ht="16.5" customHeight="1">
      <c r="A21" s="732" t="s">
        <v>298</v>
      </c>
      <c r="B21" s="122" t="s">
        <v>297</v>
      </c>
      <c r="C21" s="540"/>
    </row>
    <row r="22" spans="1:3" s="7" customFormat="1" ht="16.5" customHeight="1">
      <c r="A22" s="732" t="s">
        <v>299</v>
      </c>
      <c r="B22" s="122" t="s">
        <v>161</v>
      </c>
      <c r="C22" s="540">
        <v>81632</v>
      </c>
    </row>
    <row r="23" spans="1:3" s="7" customFormat="1" ht="16.5" customHeight="1">
      <c r="A23" s="732" t="s">
        <v>300</v>
      </c>
      <c r="B23" s="122" t="s">
        <v>162</v>
      </c>
      <c r="C23" s="540"/>
    </row>
    <row r="24" spans="1:3" s="7" customFormat="1" ht="16.5" customHeight="1">
      <c r="A24" s="732" t="s">
        <v>301</v>
      </c>
      <c r="B24" s="122" t="s">
        <v>163</v>
      </c>
      <c r="C24" s="540">
        <v>25680</v>
      </c>
    </row>
    <row r="25" spans="1:3" s="7" customFormat="1" ht="16.5" customHeight="1" thickBot="1">
      <c r="A25" s="736" t="s">
        <v>302</v>
      </c>
      <c r="B25" s="420" t="s">
        <v>292</v>
      </c>
      <c r="C25" s="540"/>
    </row>
    <row r="26" spans="1:3" s="7" customFormat="1" ht="27.75" customHeight="1" thickBot="1">
      <c r="A26" s="667" t="s">
        <v>69</v>
      </c>
      <c r="B26" s="323" t="s">
        <v>190</v>
      </c>
      <c r="C26" s="315">
        <f>+C27+C28+C29+C30+C31</f>
        <v>42520</v>
      </c>
    </row>
    <row r="27" spans="1:3" s="7" customFormat="1" ht="16.5" customHeight="1">
      <c r="A27" s="731" t="s">
        <v>5</v>
      </c>
      <c r="B27" s="757" t="s">
        <v>191</v>
      </c>
      <c r="C27" s="541"/>
    </row>
    <row r="28" spans="1:3" s="6" customFormat="1" ht="16.5" customHeight="1">
      <c r="A28" s="732" t="s">
        <v>6</v>
      </c>
      <c r="B28" s="758" t="s">
        <v>192</v>
      </c>
      <c r="C28" s="542"/>
    </row>
    <row r="29" spans="1:3" s="7" customFormat="1" ht="16.5" customHeight="1">
      <c r="A29" s="732" t="s">
        <v>7</v>
      </c>
      <c r="B29" s="758" t="s">
        <v>193</v>
      </c>
      <c r="C29" s="542"/>
    </row>
    <row r="30" spans="1:3" s="7" customFormat="1" ht="16.5" customHeight="1">
      <c r="A30" s="732" t="s">
        <v>8</v>
      </c>
      <c r="B30" s="758" t="s">
        <v>194</v>
      </c>
      <c r="C30" s="542"/>
    </row>
    <row r="31" spans="1:3" s="7" customFormat="1" ht="16.5" customHeight="1">
      <c r="A31" s="732" t="s">
        <v>39</v>
      </c>
      <c r="B31" s="758" t="s">
        <v>195</v>
      </c>
      <c r="C31" s="537">
        <f>SUM(C32:C36)</f>
        <v>42520</v>
      </c>
    </row>
    <row r="32" spans="1:3" s="7" customFormat="1" ht="16.5" customHeight="1">
      <c r="A32" s="732" t="s">
        <v>303</v>
      </c>
      <c r="B32" s="120" t="s">
        <v>297</v>
      </c>
      <c r="C32" s="542"/>
    </row>
    <row r="33" spans="1:3" s="7" customFormat="1" ht="16.5" customHeight="1">
      <c r="A33" s="732" t="s">
        <v>304</v>
      </c>
      <c r="B33" s="120" t="s">
        <v>161</v>
      </c>
      <c r="C33" s="542"/>
    </row>
    <row r="34" spans="1:3" s="7" customFormat="1" ht="16.5" customHeight="1">
      <c r="A34" s="732" t="s">
        <v>305</v>
      </c>
      <c r="B34" s="120" t="s">
        <v>162</v>
      </c>
      <c r="C34" s="542"/>
    </row>
    <row r="35" spans="1:3" s="7" customFormat="1" ht="16.5" customHeight="1">
      <c r="A35" s="732" t="s">
        <v>306</v>
      </c>
      <c r="B35" s="120" t="s">
        <v>163</v>
      </c>
      <c r="C35" s="542"/>
    </row>
    <row r="36" spans="1:3" s="7" customFormat="1" ht="16.5" customHeight="1" thickBot="1">
      <c r="A36" s="736" t="s">
        <v>307</v>
      </c>
      <c r="B36" s="121" t="s">
        <v>292</v>
      </c>
      <c r="C36" s="540">
        <v>42520</v>
      </c>
    </row>
    <row r="37" spans="1:3" s="7" customFormat="1" ht="16.5" customHeight="1" thickBot="1">
      <c r="A37" s="667" t="s">
        <v>40</v>
      </c>
      <c r="B37" s="323" t="s">
        <v>196</v>
      </c>
      <c r="C37" s="544">
        <f>+C38+C43+C44+C45</f>
        <v>883000</v>
      </c>
    </row>
    <row r="38" spans="1:3" s="7" customFormat="1" ht="16.5" customHeight="1">
      <c r="A38" s="756" t="s">
        <v>9</v>
      </c>
      <c r="B38" s="761" t="s">
        <v>433</v>
      </c>
      <c r="C38" s="545">
        <f>SUM(C39:C42)</f>
        <v>817000</v>
      </c>
    </row>
    <row r="39" spans="1:3" s="7" customFormat="1" ht="16.5" customHeight="1">
      <c r="A39" s="732" t="s">
        <v>198</v>
      </c>
      <c r="B39" s="122" t="s">
        <v>308</v>
      </c>
      <c r="C39" s="543">
        <v>62000</v>
      </c>
    </row>
    <row r="40" spans="1:3" s="7" customFormat="1" ht="16.5" customHeight="1">
      <c r="A40" s="732" t="s">
        <v>199</v>
      </c>
      <c r="B40" s="122" t="s">
        <v>309</v>
      </c>
      <c r="C40" s="543">
        <v>75000</v>
      </c>
    </row>
    <row r="41" spans="1:3" s="7" customFormat="1" ht="16.5" customHeight="1">
      <c r="A41" s="732" t="s">
        <v>310</v>
      </c>
      <c r="B41" s="122" t="s">
        <v>311</v>
      </c>
      <c r="C41" s="543">
        <v>680000</v>
      </c>
    </row>
    <row r="42" spans="1:3" s="7" customFormat="1" ht="16.5" customHeight="1">
      <c r="A42" s="732" t="s">
        <v>432</v>
      </c>
      <c r="B42" s="122" t="s">
        <v>431</v>
      </c>
      <c r="C42" s="543"/>
    </row>
    <row r="43" spans="1:3" s="7" customFormat="1" ht="16.5" customHeight="1">
      <c r="A43" s="732" t="s">
        <v>10</v>
      </c>
      <c r="B43" s="758" t="s">
        <v>200</v>
      </c>
      <c r="C43" s="542">
        <v>45000</v>
      </c>
    </row>
    <row r="44" spans="1:3" s="7" customFormat="1" ht="16.5" customHeight="1">
      <c r="A44" s="732" t="s">
        <v>143</v>
      </c>
      <c r="B44" s="758" t="s">
        <v>312</v>
      </c>
      <c r="C44" s="542">
        <v>4000</v>
      </c>
    </row>
    <row r="45" spans="1:3" s="7" customFormat="1" ht="16.5" customHeight="1" thickBot="1">
      <c r="A45" s="744" t="s">
        <v>166</v>
      </c>
      <c r="B45" s="762" t="s">
        <v>313</v>
      </c>
      <c r="C45" s="546">
        <v>17000</v>
      </c>
    </row>
    <row r="46" spans="1:3" s="7" customFormat="1" ht="16.5" customHeight="1" thickBot="1">
      <c r="A46" s="667" t="s">
        <v>71</v>
      </c>
      <c r="B46" s="323" t="s">
        <v>201</v>
      </c>
      <c r="C46" s="547">
        <f>C47+C48+C52+C53+C54+C55+C56+C57+C58+C59</f>
        <v>340172</v>
      </c>
    </row>
    <row r="47" spans="1:3" s="7" customFormat="1" ht="16.5" customHeight="1">
      <c r="A47" s="731" t="s">
        <v>11</v>
      </c>
      <c r="B47" s="757" t="s">
        <v>127</v>
      </c>
      <c r="C47" s="548"/>
    </row>
    <row r="48" spans="1:3" s="7" customFormat="1" ht="16.5" customHeight="1">
      <c r="A48" s="732" t="s">
        <v>12</v>
      </c>
      <c r="B48" s="758" t="s">
        <v>128</v>
      </c>
      <c r="C48" s="537">
        <f>SUM(C49:C51)</f>
        <v>49742</v>
      </c>
    </row>
    <row r="49" spans="1:3" s="7" customFormat="1" ht="16.5" customHeight="1">
      <c r="A49" s="732" t="s">
        <v>314</v>
      </c>
      <c r="B49" s="263" t="s">
        <v>176</v>
      </c>
      <c r="C49" s="496"/>
    </row>
    <row r="50" spans="1:3" s="7" customFormat="1" ht="16.5" customHeight="1">
      <c r="A50" s="732" t="s">
        <v>315</v>
      </c>
      <c r="B50" s="263" t="s">
        <v>177</v>
      </c>
      <c r="C50" s="496">
        <v>15742</v>
      </c>
    </row>
    <row r="51" spans="1:3" s="7" customFormat="1" ht="16.5" customHeight="1">
      <c r="A51" s="732" t="s">
        <v>316</v>
      </c>
      <c r="B51" s="263" t="s">
        <v>178</v>
      </c>
      <c r="C51" s="496">
        <v>34000</v>
      </c>
    </row>
    <row r="52" spans="1:3" s="7" customFormat="1" ht="16.5" customHeight="1">
      <c r="A52" s="732" t="s">
        <v>13</v>
      </c>
      <c r="B52" s="758" t="s">
        <v>129</v>
      </c>
      <c r="C52" s="542">
        <v>11640</v>
      </c>
    </row>
    <row r="53" spans="1:3" s="7" customFormat="1" ht="16.5" customHeight="1">
      <c r="A53" s="732" t="s">
        <v>42</v>
      </c>
      <c r="B53" s="758" t="s">
        <v>130</v>
      </c>
      <c r="C53" s="542">
        <v>152000</v>
      </c>
    </row>
    <row r="54" spans="1:3" s="7" customFormat="1" ht="16.5" customHeight="1">
      <c r="A54" s="732" t="s">
        <v>43</v>
      </c>
      <c r="B54" s="758" t="s">
        <v>131</v>
      </c>
      <c r="C54" s="542"/>
    </row>
    <row r="55" spans="1:3" s="7" customFormat="1" ht="16.5" customHeight="1">
      <c r="A55" s="732" t="s">
        <v>44</v>
      </c>
      <c r="B55" s="758" t="s">
        <v>202</v>
      </c>
      <c r="C55" s="542">
        <v>59620</v>
      </c>
    </row>
    <row r="56" spans="1:3" s="7" customFormat="1" ht="16.5" customHeight="1">
      <c r="A56" s="732" t="s">
        <v>45</v>
      </c>
      <c r="B56" s="758" t="s">
        <v>203</v>
      </c>
      <c r="C56" s="542">
        <v>28120</v>
      </c>
    </row>
    <row r="57" spans="1:3" s="7" customFormat="1" ht="16.5" customHeight="1">
      <c r="A57" s="732" t="s">
        <v>46</v>
      </c>
      <c r="B57" s="758" t="s">
        <v>134</v>
      </c>
      <c r="C57" s="542">
        <v>150</v>
      </c>
    </row>
    <row r="58" spans="1:3" s="7" customFormat="1" ht="16.5" customHeight="1">
      <c r="A58" s="732" t="s">
        <v>95</v>
      </c>
      <c r="B58" s="758" t="s">
        <v>135</v>
      </c>
      <c r="C58" s="549"/>
    </row>
    <row r="59" spans="1:3" s="7" customFormat="1" ht="16.5" customHeight="1" thickBot="1">
      <c r="A59" s="736" t="s">
        <v>204</v>
      </c>
      <c r="B59" s="759" t="s">
        <v>136</v>
      </c>
      <c r="C59" s="549">
        <v>38900</v>
      </c>
    </row>
    <row r="60" spans="1:3" s="7" customFormat="1" ht="16.5" customHeight="1" thickBot="1">
      <c r="A60" s="667" t="s">
        <v>72</v>
      </c>
      <c r="B60" s="323" t="s">
        <v>428</v>
      </c>
      <c r="C60" s="315">
        <f>SUM(C61:C64)</f>
        <v>74152</v>
      </c>
    </row>
    <row r="61" spans="1:3" s="7" customFormat="1" ht="16.5" customHeight="1">
      <c r="A61" s="756" t="s">
        <v>14</v>
      </c>
      <c r="B61" s="761" t="s">
        <v>145</v>
      </c>
      <c r="C61" s="551"/>
    </row>
    <row r="62" spans="1:3" s="7" customFormat="1" ht="16.5" customHeight="1">
      <c r="A62" s="732" t="s">
        <v>15</v>
      </c>
      <c r="B62" s="758" t="s">
        <v>146</v>
      </c>
      <c r="C62" s="549">
        <v>4700</v>
      </c>
    </row>
    <row r="63" spans="1:3" s="7" customFormat="1" ht="16.5" customHeight="1">
      <c r="A63" s="732" t="s">
        <v>206</v>
      </c>
      <c r="B63" s="758" t="s">
        <v>147</v>
      </c>
      <c r="C63" s="549">
        <v>400</v>
      </c>
    </row>
    <row r="64" spans="1:3" s="7" customFormat="1" ht="16.5" customHeight="1">
      <c r="A64" s="732" t="s">
        <v>207</v>
      </c>
      <c r="B64" s="743" t="s">
        <v>115</v>
      </c>
      <c r="C64" s="540">
        <f>SUM(C65:C68)</f>
        <v>69052</v>
      </c>
    </row>
    <row r="65" spans="1:3" s="7" customFormat="1" ht="16.5" customHeight="1">
      <c r="A65" s="732" t="s">
        <v>319</v>
      </c>
      <c r="B65" s="123" t="s">
        <v>317</v>
      </c>
      <c r="C65" s="549">
        <v>55416</v>
      </c>
    </row>
    <row r="66" spans="1:3" s="7" customFormat="1" ht="16.5" customHeight="1">
      <c r="A66" s="732" t="s">
        <v>320</v>
      </c>
      <c r="B66" s="123" t="s">
        <v>318</v>
      </c>
      <c r="C66" s="549"/>
    </row>
    <row r="67" spans="1:3" s="7" customFormat="1" ht="20.25" customHeight="1">
      <c r="A67" s="736" t="s">
        <v>321</v>
      </c>
      <c r="B67" s="196" t="s">
        <v>322</v>
      </c>
      <c r="C67" s="1078"/>
    </row>
    <row r="68" spans="1:3" s="7" customFormat="1" ht="20.25" customHeight="1" thickBot="1">
      <c r="A68" s="744" t="s">
        <v>436</v>
      </c>
      <c r="B68" s="366" t="s">
        <v>437</v>
      </c>
      <c r="C68" s="552">
        <v>13636</v>
      </c>
    </row>
    <row r="69" spans="1:3" s="7" customFormat="1" ht="16.5" customHeight="1" thickBot="1">
      <c r="A69" s="667" t="s">
        <v>47</v>
      </c>
      <c r="B69" s="323" t="s">
        <v>208</v>
      </c>
      <c r="C69" s="315">
        <f>SUM(C70:C72)</f>
        <v>0</v>
      </c>
    </row>
    <row r="70" spans="1:3" s="7" customFormat="1" ht="20.25" customHeight="1">
      <c r="A70" s="731" t="s">
        <v>16</v>
      </c>
      <c r="B70" s="757" t="s">
        <v>209</v>
      </c>
      <c r="C70" s="548"/>
    </row>
    <row r="71" spans="1:3" s="7" customFormat="1" ht="29.25" customHeight="1">
      <c r="A71" s="732" t="s">
        <v>17</v>
      </c>
      <c r="B71" s="758" t="s">
        <v>210</v>
      </c>
      <c r="C71" s="553"/>
    </row>
    <row r="72" spans="1:3" s="7" customFormat="1" ht="16.5" customHeight="1" thickBot="1">
      <c r="A72" s="736" t="s">
        <v>48</v>
      </c>
      <c r="B72" s="759" t="s">
        <v>211</v>
      </c>
      <c r="C72" s="554"/>
    </row>
    <row r="73" spans="1:3" s="7" customFormat="1" ht="16.5" customHeight="1" thickBot="1">
      <c r="A73" s="667" t="s">
        <v>74</v>
      </c>
      <c r="B73" s="760" t="s">
        <v>212</v>
      </c>
      <c r="C73" s="315">
        <f>SUM(C74:C76)</f>
        <v>1500</v>
      </c>
    </row>
    <row r="74" spans="1:3" s="7" customFormat="1" ht="28.5" customHeight="1">
      <c r="A74" s="731" t="s">
        <v>49</v>
      </c>
      <c r="B74" s="757" t="s">
        <v>213</v>
      </c>
      <c r="C74" s="536"/>
    </row>
    <row r="75" spans="1:3" s="7" customFormat="1" ht="29.25" customHeight="1">
      <c r="A75" s="732" t="s">
        <v>50</v>
      </c>
      <c r="B75" s="758" t="s">
        <v>530</v>
      </c>
      <c r="C75" s="537">
        <v>1500</v>
      </c>
    </row>
    <row r="76" spans="1:3" s="7" customFormat="1" ht="16.5" customHeight="1" thickBot="1">
      <c r="A76" s="736" t="s">
        <v>102</v>
      </c>
      <c r="B76" s="759" t="s">
        <v>214</v>
      </c>
      <c r="C76" s="538"/>
    </row>
    <row r="77" spans="1:3" s="7" customFormat="1" ht="21.75" customHeight="1" thickBot="1">
      <c r="A77" s="667" t="s">
        <v>75</v>
      </c>
      <c r="B77" s="323" t="s">
        <v>215</v>
      </c>
      <c r="C77" s="539">
        <f>+C8+C15+C26+C37+C46+C60+C69+C73</f>
        <v>2288218</v>
      </c>
    </row>
    <row r="78" spans="1:3" s="7" customFormat="1" ht="16.5" customHeight="1" thickBot="1">
      <c r="A78" s="368" t="s">
        <v>216</v>
      </c>
      <c r="B78" s="760" t="s">
        <v>217</v>
      </c>
      <c r="C78" s="315">
        <f>SUM(C79:C81)</f>
        <v>0</v>
      </c>
    </row>
    <row r="79" spans="1:3" s="7" customFormat="1" ht="16.5" customHeight="1">
      <c r="A79" s="731" t="s">
        <v>218</v>
      </c>
      <c r="B79" s="757" t="s">
        <v>219</v>
      </c>
      <c r="C79" s="536"/>
    </row>
    <row r="80" spans="1:3" s="7" customFormat="1" ht="16.5" customHeight="1">
      <c r="A80" s="732" t="s">
        <v>220</v>
      </c>
      <c r="B80" s="758" t="s">
        <v>221</v>
      </c>
      <c r="C80" s="537"/>
    </row>
    <row r="81" spans="1:3" s="7" customFormat="1" ht="16.5" customHeight="1" thickBot="1">
      <c r="A81" s="736" t="s">
        <v>222</v>
      </c>
      <c r="B81" s="763" t="s">
        <v>323</v>
      </c>
      <c r="C81" s="538"/>
    </row>
    <row r="82" spans="1:3" s="7" customFormat="1" ht="16.5" customHeight="1" thickBot="1">
      <c r="A82" s="368" t="s">
        <v>223</v>
      </c>
      <c r="B82" s="760" t="s">
        <v>224</v>
      </c>
      <c r="C82" s="315">
        <f>SUM(C83:C86)</f>
        <v>0</v>
      </c>
    </row>
    <row r="83" spans="1:3" s="7" customFormat="1" ht="16.5" customHeight="1">
      <c r="A83" s="731" t="s">
        <v>37</v>
      </c>
      <c r="B83" s="757" t="s">
        <v>225</v>
      </c>
      <c r="C83" s="536"/>
    </row>
    <row r="84" spans="1:3" s="7" customFormat="1" ht="16.5" customHeight="1">
      <c r="A84" s="732" t="s">
        <v>38</v>
      </c>
      <c r="B84" s="758" t="s">
        <v>226</v>
      </c>
      <c r="C84" s="537"/>
    </row>
    <row r="85" spans="1:3" s="7" customFormat="1" ht="16.5" customHeight="1">
      <c r="A85" s="732" t="s">
        <v>227</v>
      </c>
      <c r="B85" s="758" t="s">
        <v>228</v>
      </c>
      <c r="C85" s="537"/>
    </row>
    <row r="86" spans="1:3" s="7" customFormat="1" ht="16.5" customHeight="1" thickBot="1">
      <c r="A86" s="736" t="s">
        <v>229</v>
      </c>
      <c r="B86" s="759" t="s">
        <v>230</v>
      </c>
      <c r="C86" s="538"/>
    </row>
    <row r="87" spans="1:3" s="7" customFormat="1" ht="16.5" customHeight="1" thickBot="1">
      <c r="A87" s="368" t="s">
        <v>231</v>
      </c>
      <c r="B87" s="760" t="s">
        <v>232</v>
      </c>
      <c r="C87" s="315">
        <f>SUM(C88+C91)</f>
        <v>557357</v>
      </c>
    </row>
    <row r="88" spans="1:3" s="7" customFormat="1" ht="16.5" customHeight="1">
      <c r="A88" s="731" t="s">
        <v>51</v>
      </c>
      <c r="B88" s="757" t="s">
        <v>233</v>
      </c>
      <c r="C88" s="555">
        <f>SUM(C89:C90)</f>
        <v>557357</v>
      </c>
    </row>
    <row r="89" spans="1:3" s="7" customFormat="1" ht="16.5" customHeight="1">
      <c r="A89" s="732" t="s">
        <v>326</v>
      </c>
      <c r="B89" s="764" t="s">
        <v>324</v>
      </c>
      <c r="C89" s="538">
        <v>351114</v>
      </c>
    </row>
    <row r="90" spans="1:3" s="7" customFormat="1" ht="16.5" customHeight="1">
      <c r="A90" s="732" t="s">
        <v>327</v>
      </c>
      <c r="B90" s="764" t="s">
        <v>325</v>
      </c>
      <c r="C90" s="538">
        <v>206243</v>
      </c>
    </row>
    <row r="91" spans="1:3" s="7" customFormat="1" ht="16.5" customHeight="1" thickBot="1">
      <c r="A91" s="736" t="s">
        <v>52</v>
      </c>
      <c r="B91" s="759" t="s">
        <v>234</v>
      </c>
      <c r="C91" s="538"/>
    </row>
    <row r="92" spans="1:3" s="6" customFormat="1" ht="16.5" customHeight="1" thickBot="1">
      <c r="A92" s="368" t="s">
        <v>235</v>
      </c>
      <c r="B92" s="760" t="s">
        <v>236</v>
      </c>
      <c r="C92" s="315">
        <f>SUM(C93:C95)</f>
        <v>0</v>
      </c>
    </row>
    <row r="93" spans="1:3" s="7" customFormat="1" ht="16.5" customHeight="1">
      <c r="A93" s="731" t="s">
        <v>237</v>
      </c>
      <c r="B93" s="757" t="s">
        <v>238</v>
      </c>
      <c r="C93" s="536"/>
    </row>
    <row r="94" spans="1:3" s="7" customFormat="1" ht="16.5" customHeight="1">
      <c r="A94" s="732" t="s">
        <v>239</v>
      </c>
      <c r="B94" s="758" t="s">
        <v>240</v>
      </c>
      <c r="C94" s="537"/>
    </row>
    <row r="95" spans="1:3" s="7" customFormat="1" ht="16.5" customHeight="1" thickBot="1">
      <c r="A95" s="736" t="s">
        <v>241</v>
      </c>
      <c r="B95" s="759" t="s">
        <v>242</v>
      </c>
      <c r="C95" s="538"/>
    </row>
    <row r="96" spans="1:3" s="7" customFormat="1" ht="16.5" customHeight="1" thickBot="1">
      <c r="A96" s="368" t="s">
        <v>243</v>
      </c>
      <c r="B96" s="760" t="s">
        <v>244</v>
      </c>
      <c r="C96" s="315">
        <f>SUM(C97:C100)</f>
        <v>0</v>
      </c>
    </row>
    <row r="97" spans="1:3" s="7" customFormat="1" ht="16.5" customHeight="1">
      <c r="A97" s="765" t="s">
        <v>245</v>
      </c>
      <c r="B97" s="757" t="s">
        <v>246</v>
      </c>
      <c r="C97" s="536"/>
    </row>
    <row r="98" spans="1:3" s="7" customFormat="1" ht="16.5" customHeight="1">
      <c r="A98" s="766" t="s">
        <v>247</v>
      </c>
      <c r="B98" s="758" t="s">
        <v>248</v>
      </c>
      <c r="C98" s="537"/>
    </row>
    <row r="99" spans="1:3" s="7" customFormat="1" ht="16.5" customHeight="1">
      <c r="A99" s="766" t="s">
        <v>249</v>
      </c>
      <c r="B99" s="758" t="s">
        <v>250</v>
      </c>
      <c r="C99" s="537"/>
    </row>
    <row r="100" spans="1:3" s="6" customFormat="1" ht="16.5" customHeight="1" thickBot="1">
      <c r="A100" s="767" t="s">
        <v>251</v>
      </c>
      <c r="B100" s="759" t="s">
        <v>252</v>
      </c>
      <c r="C100" s="538"/>
    </row>
    <row r="101" spans="1:3" s="6" customFormat="1" ht="16.5" customHeight="1" thickBot="1">
      <c r="A101" s="368" t="s">
        <v>253</v>
      </c>
      <c r="B101" s="760" t="s">
        <v>254</v>
      </c>
      <c r="C101" s="556"/>
    </row>
    <row r="102" spans="1:3" s="6" customFormat="1" ht="16.5" customHeight="1" thickBot="1">
      <c r="A102" s="368" t="s">
        <v>255</v>
      </c>
      <c r="B102" s="768" t="s">
        <v>256</v>
      </c>
      <c r="C102" s="539">
        <f>+C78+C82+C87+C92+C96+C101</f>
        <v>557357</v>
      </c>
    </row>
    <row r="103" spans="1:3" s="6" customFormat="1" ht="23.25" customHeight="1" thickBot="1">
      <c r="A103" s="47" t="s">
        <v>257</v>
      </c>
      <c r="B103" s="127" t="s">
        <v>258</v>
      </c>
      <c r="C103" s="539">
        <f>+C77+C102</f>
        <v>2845575</v>
      </c>
    </row>
    <row r="104" spans="1:3" ht="16.5" thickBot="1">
      <c r="A104" s="79"/>
      <c r="B104" s="80"/>
      <c r="C104" s="74"/>
    </row>
    <row r="105" spans="1:3" s="3" customFormat="1" ht="32.25" customHeight="1" thickBot="1">
      <c r="A105" s="197"/>
      <c r="B105" s="166" t="s">
        <v>2</v>
      </c>
      <c r="C105" s="156" t="s">
        <v>100</v>
      </c>
    </row>
    <row r="106" spans="1:3" s="6" customFormat="1" ht="16.5" customHeight="1" thickBot="1">
      <c r="A106" s="667" t="s">
        <v>67</v>
      </c>
      <c r="B106" s="730" t="s">
        <v>527</v>
      </c>
      <c r="C106" s="315">
        <f>SUM(C107:C111)</f>
        <v>1243377</v>
      </c>
    </row>
    <row r="107" spans="1:3" s="22" customFormat="1" ht="16.5" customHeight="1">
      <c r="A107" s="731" t="s">
        <v>18</v>
      </c>
      <c r="B107" s="322" t="s">
        <v>94</v>
      </c>
      <c r="C107" s="548">
        <v>172087</v>
      </c>
    </row>
    <row r="108" spans="1:3" s="22" customFormat="1" ht="16.5" customHeight="1">
      <c r="A108" s="732" t="s">
        <v>19</v>
      </c>
      <c r="B108" s="171" t="s">
        <v>53</v>
      </c>
      <c r="C108" s="553">
        <v>29656</v>
      </c>
    </row>
    <row r="109" spans="1:3" s="22" customFormat="1" ht="16.5" customHeight="1">
      <c r="A109" s="732" t="s">
        <v>20</v>
      </c>
      <c r="B109" s="171" t="s">
        <v>35</v>
      </c>
      <c r="C109" s="553">
        <v>765746</v>
      </c>
    </row>
    <row r="110" spans="1:3" s="22" customFormat="1" ht="16.5" customHeight="1">
      <c r="A110" s="732" t="s">
        <v>21</v>
      </c>
      <c r="B110" s="171" t="s">
        <v>54</v>
      </c>
      <c r="C110" s="553">
        <v>47170</v>
      </c>
    </row>
    <row r="111" spans="1:3" s="22" customFormat="1" ht="16.5" customHeight="1">
      <c r="A111" s="732" t="s">
        <v>29</v>
      </c>
      <c r="B111" s="171" t="s">
        <v>55</v>
      </c>
      <c r="C111" s="542">
        <f>SUM(C112:C119)</f>
        <v>228718</v>
      </c>
    </row>
    <row r="112" spans="1:3" s="22" customFormat="1" ht="16.5" customHeight="1">
      <c r="A112" s="732" t="s">
        <v>337</v>
      </c>
      <c r="B112" s="733" t="s">
        <v>336</v>
      </c>
      <c r="C112" s="542"/>
    </row>
    <row r="113" spans="1:3" s="22" customFormat="1" ht="16.5" customHeight="1">
      <c r="A113" s="732" t="s">
        <v>338</v>
      </c>
      <c r="B113" s="734" t="s">
        <v>259</v>
      </c>
      <c r="C113" s="542"/>
    </row>
    <row r="114" spans="1:3" s="22" customFormat="1" ht="16.5" customHeight="1">
      <c r="A114" s="732" t="s">
        <v>339</v>
      </c>
      <c r="B114" s="734" t="s">
        <v>260</v>
      </c>
      <c r="C114" s="542"/>
    </row>
    <row r="115" spans="1:3" s="22" customFormat="1" ht="16.5" customHeight="1">
      <c r="A115" s="732" t="s">
        <v>340</v>
      </c>
      <c r="B115" s="735" t="s">
        <v>261</v>
      </c>
      <c r="C115" s="542">
        <v>191258</v>
      </c>
    </row>
    <row r="116" spans="1:3" s="22" customFormat="1" ht="16.5" customHeight="1">
      <c r="A116" s="732" t="s">
        <v>341</v>
      </c>
      <c r="B116" s="734" t="s">
        <v>262</v>
      </c>
      <c r="C116" s="542"/>
    </row>
    <row r="117" spans="1:3" s="22" customFormat="1" ht="16.5" customHeight="1">
      <c r="A117" s="732" t="s">
        <v>342</v>
      </c>
      <c r="B117" s="734" t="s">
        <v>263</v>
      </c>
      <c r="C117" s="542"/>
    </row>
    <row r="118" spans="1:3" s="22" customFormat="1" ht="16.5" customHeight="1">
      <c r="A118" s="732" t="s">
        <v>343</v>
      </c>
      <c r="B118" s="734" t="s">
        <v>264</v>
      </c>
      <c r="C118" s="542"/>
    </row>
    <row r="119" spans="1:3" s="22" customFormat="1" ht="16.5" customHeight="1" thickBot="1">
      <c r="A119" s="736" t="s">
        <v>344</v>
      </c>
      <c r="B119" s="737" t="s">
        <v>265</v>
      </c>
      <c r="C119" s="542">
        <v>37460</v>
      </c>
    </row>
    <row r="120" spans="1:3" s="22" customFormat="1" ht="16.5" customHeight="1" thickBot="1">
      <c r="A120" s="667" t="s">
        <v>68</v>
      </c>
      <c r="B120" s="730" t="s">
        <v>528</v>
      </c>
      <c r="C120" s="315">
        <f>SUM(C121+C127+C128+C134)</f>
        <v>286485</v>
      </c>
    </row>
    <row r="121" spans="1:3" s="22" customFormat="1" ht="16.5" customHeight="1">
      <c r="A121" s="738" t="s">
        <v>24</v>
      </c>
      <c r="B121" s="739" t="s">
        <v>103</v>
      </c>
      <c r="C121" s="557">
        <f>SUM(C122:C126)</f>
        <v>127870</v>
      </c>
    </row>
    <row r="122" spans="1:3" s="22" customFormat="1" ht="16.5" customHeight="1">
      <c r="A122" s="732" t="s">
        <v>328</v>
      </c>
      <c r="B122" s="740" t="s">
        <v>333</v>
      </c>
      <c r="C122" s="537">
        <v>127870</v>
      </c>
    </row>
    <row r="123" spans="1:3" s="22" customFormat="1" ht="34.5" customHeight="1">
      <c r="A123" s="732" t="s">
        <v>329</v>
      </c>
      <c r="B123" s="740" t="s">
        <v>105</v>
      </c>
      <c r="C123" s="537"/>
    </row>
    <row r="124" spans="1:3" s="22" customFormat="1" ht="34.5" customHeight="1">
      <c r="A124" s="732" t="s">
        <v>330</v>
      </c>
      <c r="B124" s="740" t="s">
        <v>113</v>
      </c>
      <c r="C124" s="537"/>
    </row>
    <row r="125" spans="1:3" s="22" customFormat="1" ht="34.5" customHeight="1">
      <c r="A125" s="732" t="s">
        <v>331</v>
      </c>
      <c r="B125" s="740" t="s">
        <v>111</v>
      </c>
      <c r="C125" s="537"/>
    </row>
    <row r="126" spans="1:3" s="22" customFormat="1" ht="49.5" customHeight="1">
      <c r="A126" s="732" t="s">
        <v>332</v>
      </c>
      <c r="B126" s="740" t="s">
        <v>118</v>
      </c>
      <c r="C126" s="537"/>
    </row>
    <row r="127" spans="1:3" s="22" customFormat="1" ht="16.5" customHeight="1">
      <c r="A127" s="741" t="s">
        <v>25</v>
      </c>
      <c r="B127" s="742" t="s">
        <v>56</v>
      </c>
      <c r="C127" s="540">
        <v>155015</v>
      </c>
    </row>
    <row r="128" spans="1:3" s="22" customFormat="1" ht="16.5" customHeight="1">
      <c r="A128" s="732" t="s">
        <v>26</v>
      </c>
      <c r="B128" s="743" t="s">
        <v>104</v>
      </c>
      <c r="C128" s="543">
        <f>SUM(C129:C133)</f>
        <v>1500</v>
      </c>
    </row>
    <row r="129" spans="1:3" s="22" customFormat="1" ht="16.5" customHeight="1">
      <c r="A129" s="732" t="s">
        <v>293</v>
      </c>
      <c r="B129" s="171" t="s">
        <v>266</v>
      </c>
      <c r="C129" s="542"/>
    </row>
    <row r="130" spans="1:3" s="22" customFormat="1" ht="16.5" customHeight="1">
      <c r="A130" s="732" t="s">
        <v>294</v>
      </c>
      <c r="B130" s="171" t="s">
        <v>260</v>
      </c>
      <c r="C130" s="542"/>
    </row>
    <row r="131" spans="1:3" s="22" customFormat="1" ht="16.5" customHeight="1">
      <c r="A131" s="732" t="s">
        <v>295</v>
      </c>
      <c r="B131" s="171" t="s">
        <v>267</v>
      </c>
      <c r="C131" s="542"/>
    </row>
    <row r="132" spans="1:3" s="22" customFormat="1" ht="18.75" customHeight="1">
      <c r="A132" s="732" t="s">
        <v>296</v>
      </c>
      <c r="B132" s="171" t="s">
        <v>529</v>
      </c>
      <c r="C132" s="542">
        <v>1500</v>
      </c>
    </row>
    <row r="133" spans="1:3" s="22" customFormat="1" ht="16.5" customHeight="1">
      <c r="A133" s="732" t="s">
        <v>345</v>
      </c>
      <c r="B133" s="171" t="s">
        <v>429</v>
      </c>
      <c r="C133" s="542"/>
    </row>
    <row r="134" spans="1:3" s="22" customFormat="1" ht="16.5" customHeight="1" thickBot="1">
      <c r="A134" s="744" t="s">
        <v>1021</v>
      </c>
      <c r="B134" s="1090" t="s">
        <v>430</v>
      </c>
      <c r="C134" s="542">
        <v>2100</v>
      </c>
    </row>
    <row r="135" spans="1:3" s="22" customFormat="1" ht="16.5" customHeight="1" thickBot="1">
      <c r="A135" s="667" t="s">
        <v>69</v>
      </c>
      <c r="B135" s="750" t="s">
        <v>269</v>
      </c>
      <c r="C135" s="547">
        <f>SUM(C136+C139)</f>
        <v>141594</v>
      </c>
    </row>
    <row r="136" spans="1:3" s="22" customFormat="1" ht="16.5" customHeight="1">
      <c r="A136" s="751" t="s">
        <v>5</v>
      </c>
      <c r="B136" s="307" t="s">
        <v>347</v>
      </c>
      <c r="C136" s="558">
        <f>SUM(C137:C138)</f>
        <v>63624</v>
      </c>
    </row>
    <row r="137" spans="1:3" s="22" customFormat="1" ht="16.5" customHeight="1">
      <c r="A137" s="732" t="s">
        <v>348</v>
      </c>
      <c r="B137" s="262" t="s">
        <v>350</v>
      </c>
      <c r="C137" s="549">
        <v>42874</v>
      </c>
    </row>
    <row r="138" spans="1:3" s="22" customFormat="1" ht="16.5" customHeight="1">
      <c r="A138" s="732" t="s">
        <v>349</v>
      </c>
      <c r="B138" s="262" t="s">
        <v>351</v>
      </c>
      <c r="C138" s="549">
        <v>20750</v>
      </c>
    </row>
    <row r="139" spans="1:3" s="22" customFormat="1" ht="16.5" customHeight="1">
      <c r="A139" s="741" t="s">
        <v>6</v>
      </c>
      <c r="B139" s="263" t="s">
        <v>352</v>
      </c>
      <c r="C139" s="549">
        <f>SUM(C140:C141)</f>
        <v>77970</v>
      </c>
    </row>
    <row r="140" spans="1:3" s="22" customFormat="1" ht="16.5" customHeight="1">
      <c r="A140" s="752" t="s">
        <v>353</v>
      </c>
      <c r="B140" s="262" t="s">
        <v>350</v>
      </c>
      <c r="C140" s="549">
        <v>65154</v>
      </c>
    </row>
    <row r="141" spans="1:3" s="22" customFormat="1" ht="16.5" customHeight="1" thickBot="1">
      <c r="A141" s="753" t="s">
        <v>354</v>
      </c>
      <c r="B141" s="308" t="s">
        <v>351</v>
      </c>
      <c r="C141" s="550">
        <v>12816</v>
      </c>
    </row>
    <row r="142" spans="1:3" s="22" customFormat="1" ht="16.5" customHeight="1" thickBot="1">
      <c r="A142" s="667" t="s">
        <v>70</v>
      </c>
      <c r="B142" s="750" t="s">
        <v>270</v>
      </c>
      <c r="C142" s="547">
        <f>+C106+C120+C135</f>
        <v>1671456</v>
      </c>
    </row>
    <row r="143" spans="1:3" s="22" customFormat="1" ht="16.5" customHeight="1" thickBot="1">
      <c r="A143" s="754" t="s">
        <v>71</v>
      </c>
      <c r="B143" s="755" t="s">
        <v>271</v>
      </c>
      <c r="C143" s="559">
        <f>+C144+C145+C146</f>
        <v>0</v>
      </c>
    </row>
    <row r="144" spans="1:3" s="6" customFormat="1" ht="16.5" customHeight="1">
      <c r="A144" s="731" t="s">
        <v>11</v>
      </c>
      <c r="B144" s="322" t="s">
        <v>272</v>
      </c>
      <c r="C144" s="553"/>
    </row>
    <row r="145" spans="1:8" s="22" customFormat="1" ht="16.5" customHeight="1">
      <c r="A145" s="732" t="s">
        <v>12</v>
      </c>
      <c r="B145" s="171" t="s">
        <v>273</v>
      </c>
      <c r="C145" s="553"/>
    </row>
    <row r="146" spans="1:8" s="22" customFormat="1" ht="16.5" customHeight="1" thickBot="1">
      <c r="A146" s="736" t="s">
        <v>13</v>
      </c>
      <c r="B146" s="324" t="s">
        <v>274</v>
      </c>
      <c r="C146" s="554"/>
    </row>
    <row r="147" spans="1:8" s="22" customFormat="1" ht="16.5" customHeight="1" thickBot="1">
      <c r="A147" s="667" t="s">
        <v>72</v>
      </c>
      <c r="B147" s="750" t="s">
        <v>275</v>
      </c>
      <c r="C147" s="315">
        <f>+C148+C149+C150+C151</f>
        <v>0</v>
      </c>
    </row>
    <row r="148" spans="1:8" s="22" customFormat="1" ht="16.5" customHeight="1">
      <c r="A148" s="731" t="s">
        <v>14</v>
      </c>
      <c r="B148" s="322" t="s">
        <v>276</v>
      </c>
      <c r="C148" s="548"/>
    </row>
    <row r="149" spans="1:8" s="22" customFormat="1" ht="16.5" customHeight="1">
      <c r="A149" s="732" t="s">
        <v>15</v>
      </c>
      <c r="B149" s="171" t="s">
        <v>277</v>
      </c>
      <c r="C149" s="553"/>
    </row>
    <row r="150" spans="1:8" s="22" customFormat="1" ht="16.5" customHeight="1">
      <c r="A150" s="732" t="s">
        <v>206</v>
      </c>
      <c r="B150" s="171" t="s">
        <v>278</v>
      </c>
      <c r="C150" s="553"/>
    </row>
    <row r="151" spans="1:8" s="6" customFormat="1" ht="16.5" customHeight="1" thickBot="1">
      <c r="A151" s="736" t="s">
        <v>207</v>
      </c>
      <c r="B151" s="324" t="s">
        <v>279</v>
      </c>
      <c r="C151" s="554"/>
    </row>
    <row r="152" spans="1:8" s="22" customFormat="1" ht="16.5" customHeight="1" thickBot="1">
      <c r="A152" s="667" t="s">
        <v>73</v>
      </c>
      <c r="B152" s="750" t="s">
        <v>356</v>
      </c>
      <c r="C152" s="539">
        <f>SUM(C153:C157)</f>
        <v>1174119</v>
      </c>
      <c r="H152" s="94"/>
    </row>
    <row r="153" spans="1:8" s="22" customFormat="1" ht="16.5" customHeight="1" thickBot="1">
      <c r="A153" s="756" t="s">
        <v>16</v>
      </c>
      <c r="B153" s="172" t="s">
        <v>280</v>
      </c>
      <c r="C153" s="560"/>
    </row>
    <row r="154" spans="1:8" s="22" customFormat="1" ht="16.5" customHeight="1">
      <c r="A154" s="732" t="s">
        <v>17</v>
      </c>
      <c r="B154" s="171" t="s">
        <v>281</v>
      </c>
      <c r="C154" s="560">
        <v>28680</v>
      </c>
    </row>
    <row r="155" spans="1:8" s="22" customFormat="1" ht="16.5" customHeight="1">
      <c r="A155" s="732" t="s">
        <v>48</v>
      </c>
      <c r="B155" s="171" t="s">
        <v>355</v>
      </c>
      <c r="C155" s="553">
        <v>1145439</v>
      </c>
    </row>
    <row r="156" spans="1:8" s="6" customFormat="1" ht="16.5" customHeight="1">
      <c r="A156" s="732" t="s">
        <v>116</v>
      </c>
      <c r="B156" s="171" t="s">
        <v>282</v>
      </c>
      <c r="C156" s="553"/>
    </row>
    <row r="157" spans="1:8" s="6" customFormat="1" ht="16.5" customHeight="1" thickBot="1">
      <c r="A157" s="744" t="s">
        <v>117</v>
      </c>
      <c r="B157" s="266" t="s">
        <v>283</v>
      </c>
      <c r="C157" s="561"/>
    </row>
    <row r="158" spans="1:8" s="6" customFormat="1" ht="16.5" customHeight="1" thickBot="1">
      <c r="A158" s="667" t="s">
        <v>74</v>
      </c>
      <c r="B158" s="750" t="s">
        <v>284</v>
      </c>
      <c r="C158" s="562">
        <f>+C159+C160+C161+C162</f>
        <v>0</v>
      </c>
    </row>
    <row r="159" spans="1:8" s="6" customFormat="1" ht="16.5" customHeight="1">
      <c r="A159" s="731" t="s">
        <v>49</v>
      </c>
      <c r="B159" s="322" t="s">
        <v>747</v>
      </c>
      <c r="C159" s="548"/>
    </row>
    <row r="160" spans="1:8" s="6" customFormat="1" ht="16.5" customHeight="1">
      <c r="A160" s="732" t="s">
        <v>50</v>
      </c>
      <c r="B160" s="171" t="s">
        <v>286</v>
      </c>
      <c r="C160" s="553"/>
    </row>
    <row r="161" spans="1:10" s="6" customFormat="1" ht="16.5" customHeight="1">
      <c r="A161" s="732" t="s">
        <v>102</v>
      </c>
      <c r="B161" s="171" t="s">
        <v>287</v>
      </c>
      <c r="C161" s="553"/>
    </row>
    <row r="162" spans="1:10" s="22" customFormat="1" ht="16.5" customHeight="1" thickBot="1">
      <c r="A162" s="736" t="s">
        <v>114</v>
      </c>
      <c r="B162" s="324" t="s">
        <v>288</v>
      </c>
      <c r="C162" s="554"/>
    </row>
    <row r="163" spans="1:10" s="22" customFormat="1" ht="16.5" customHeight="1" thickBot="1">
      <c r="A163" s="667" t="s">
        <v>75</v>
      </c>
      <c r="B163" s="750" t="s">
        <v>289</v>
      </c>
      <c r="C163" s="563">
        <f>+C143+C147+C152+C158</f>
        <v>1174119</v>
      </c>
    </row>
    <row r="164" spans="1:10" s="22" customFormat="1" ht="23.25" customHeight="1" thickBot="1">
      <c r="A164" s="27" t="s">
        <v>76</v>
      </c>
      <c r="B164" s="119" t="s">
        <v>290</v>
      </c>
      <c r="C164" s="563">
        <f>+C142+C163</f>
        <v>2845575</v>
      </c>
      <c r="H164" s="1500"/>
      <c r="I164" s="1500"/>
      <c r="J164" s="1500"/>
    </row>
    <row r="165" spans="1:10" s="22" customFormat="1" ht="16.5" customHeight="1" thickBot="1">
      <c r="A165" s="49"/>
      <c r="B165" s="46"/>
      <c r="C165" s="146"/>
      <c r="H165" s="1500"/>
      <c r="I165" s="1500"/>
      <c r="J165" s="1500"/>
    </row>
    <row r="166" spans="1:10" s="22" customFormat="1" ht="16.5" customHeight="1" thickBot="1">
      <c r="A166" s="96" t="s">
        <v>845</v>
      </c>
      <c r="B166" s="264"/>
      <c r="C166" s="564">
        <v>8</v>
      </c>
      <c r="H166" s="1501"/>
      <c r="I166" s="1500"/>
      <c r="J166" s="1500"/>
    </row>
    <row r="167" spans="1:10" s="22" customFormat="1" ht="16.5" customHeight="1" thickBot="1">
      <c r="A167" s="96" t="s">
        <v>60</v>
      </c>
      <c r="B167" s="264"/>
      <c r="C167" s="565">
        <v>400</v>
      </c>
      <c r="H167" s="1500"/>
      <c r="I167" s="1500"/>
      <c r="J167" s="1500"/>
    </row>
  </sheetData>
  <sheetProtection formatCells="0"/>
  <mergeCells count="4">
    <mergeCell ref="A2:A3"/>
    <mergeCell ref="B2:B3"/>
    <mergeCell ref="C2:C3"/>
    <mergeCell ref="A7:B7"/>
  </mergeCells>
  <printOptions horizontalCentered="1"/>
  <pageMargins left="0.19685039370078741" right="0.19685039370078741" top="0.59055118110236227" bottom="0.47244094488188981" header="0.39370078740157483" footer="0.39370078740157483"/>
  <pageSetup paperSize="9" scale="69" orientation="portrait" cellComments="asDisplayed" verticalDpi="300" r:id="rId1"/>
  <headerFooter alignWithMargins="0">
    <oddHeader>&amp;R&amp;"Times New Roman CE,Dőlt"&amp;12 9. sz. melléklet a .../2016.(...) önkormányzati rendelethez</oddHeader>
  </headerFooter>
  <rowBreaks count="2" manualBreakCount="2">
    <brk id="64" max="2" man="1"/>
    <brk id="11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D70"/>
  <sheetViews>
    <sheetView zoomScaleNormal="100" workbookViewId="0">
      <selection activeCell="A6" sqref="A6:B6"/>
    </sheetView>
  </sheetViews>
  <sheetFormatPr defaultColWidth="9.33203125" defaultRowHeight="12.75"/>
  <cols>
    <col min="1" max="1" width="11.6640625" style="61" customWidth="1"/>
    <col min="2" max="2" width="83.5" style="57" customWidth="1"/>
    <col min="3" max="3" width="20.83203125" style="57" customWidth="1"/>
    <col min="4" max="16384" width="9.33203125" style="57"/>
  </cols>
  <sheetData>
    <row r="1" spans="1:3" s="55" customFormat="1" ht="19.5" customHeight="1">
      <c r="A1" s="1812"/>
      <c r="B1" s="1806" t="s">
        <v>742</v>
      </c>
      <c r="C1" s="1808" t="s">
        <v>833</v>
      </c>
    </row>
    <row r="2" spans="1:3" s="55" customFormat="1" ht="16.5" customHeight="1" thickBot="1">
      <c r="A2" s="1813"/>
      <c r="B2" s="1807"/>
      <c r="C2" s="1809"/>
    </row>
    <row r="3" spans="1:3" s="56" customFormat="1" ht="15.75" customHeight="1" thickBot="1">
      <c r="A3" s="55"/>
      <c r="B3" s="55"/>
    </row>
    <row r="4" spans="1:3" ht="36.75" customHeight="1" thickBot="1">
      <c r="A4" s="62" t="s">
        <v>59</v>
      </c>
      <c r="B4" s="63" t="s">
        <v>0</v>
      </c>
      <c r="C4" s="156" t="s">
        <v>100</v>
      </c>
    </row>
    <row r="5" spans="1:3" s="58" customFormat="1" ht="12.95" customHeight="1" thickBot="1">
      <c r="A5" s="164">
        <v>1</v>
      </c>
      <c r="B5" s="165">
        <v>2</v>
      </c>
      <c r="C5" s="174">
        <v>3</v>
      </c>
    </row>
    <row r="6" spans="1:3" s="58" customFormat="1" ht="24" customHeight="1" thickBot="1">
      <c r="A6" s="1816" t="s">
        <v>1</v>
      </c>
      <c r="B6" s="1817"/>
      <c r="C6" s="639" t="s">
        <v>101</v>
      </c>
    </row>
    <row r="7" spans="1:3" s="59" customFormat="1" ht="17.25" customHeight="1" thickBot="1">
      <c r="A7" s="28" t="s">
        <v>67</v>
      </c>
      <c r="B7" s="1337" t="s">
        <v>126</v>
      </c>
      <c r="C7" s="1338">
        <f>SUM(C8+C9+C13+C14+C15+C16+C17+C18+C19+C20)</f>
        <v>302720</v>
      </c>
    </row>
    <row r="8" spans="1:3" s="59" customFormat="1" ht="17.25" customHeight="1">
      <c r="A8" s="65" t="s">
        <v>18</v>
      </c>
      <c r="B8" s="172" t="s">
        <v>127</v>
      </c>
      <c r="C8" s="1143"/>
    </row>
    <row r="9" spans="1:3" s="59" customFormat="1" ht="17.25" customHeight="1">
      <c r="A9" s="66" t="s">
        <v>19</v>
      </c>
      <c r="B9" s="171" t="s">
        <v>128</v>
      </c>
      <c r="C9" s="854">
        <f>SUM(C10:C12)</f>
        <v>154684</v>
      </c>
    </row>
    <row r="10" spans="1:3" s="59" customFormat="1" ht="17.25" customHeight="1">
      <c r="A10" s="66" t="s">
        <v>57</v>
      </c>
      <c r="B10" s="263" t="s">
        <v>176</v>
      </c>
      <c r="C10" s="854">
        <f>SUM('10.1.sz.mell:10.6.sz.mell.'!C10)</f>
        <v>11328</v>
      </c>
    </row>
    <row r="11" spans="1:3" s="59" customFormat="1" ht="17.25" customHeight="1">
      <c r="A11" s="66" t="s">
        <v>58</v>
      </c>
      <c r="B11" s="263" t="s">
        <v>177</v>
      </c>
      <c r="C11" s="854">
        <f>SUM('10.1.sz.mell:10.6.sz.mell.'!C11)</f>
        <v>10945</v>
      </c>
    </row>
    <row r="12" spans="1:3" s="59" customFormat="1" ht="17.25" customHeight="1">
      <c r="A12" s="66" t="s">
        <v>175</v>
      </c>
      <c r="B12" s="263" t="s">
        <v>178</v>
      </c>
      <c r="C12" s="854">
        <f>SUM('10.1.sz.mell:10.6.sz.mell.'!C12)</f>
        <v>132411</v>
      </c>
    </row>
    <row r="13" spans="1:3" s="59" customFormat="1" ht="17.25" customHeight="1">
      <c r="A13" s="66" t="s">
        <v>20</v>
      </c>
      <c r="B13" s="171" t="s">
        <v>129</v>
      </c>
      <c r="C13" s="854">
        <f>SUM('10.1.sz.mell:10.6.sz.mell.'!C13)</f>
        <v>33502</v>
      </c>
    </row>
    <row r="14" spans="1:3" s="59" customFormat="1" ht="17.25" customHeight="1">
      <c r="A14" s="66" t="s">
        <v>21</v>
      </c>
      <c r="B14" s="171" t="s">
        <v>130</v>
      </c>
      <c r="C14" s="854">
        <f>SUM('10.1.sz.mell:10.6.sz.mell.'!C14)</f>
        <v>0</v>
      </c>
    </row>
    <row r="15" spans="1:3" s="59" customFormat="1" ht="17.25" customHeight="1">
      <c r="A15" s="66" t="s">
        <v>36</v>
      </c>
      <c r="B15" s="171" t="s">
        <v>131</v>
      </c>
      <c r="C15" s="854">
        <f>SUM('10.1.sz.mell:10.6.sz.mell.'!C15)</f>
        <v>49301</v>
      </c>
    </row>
    <row r="16" spans="1:3" s="59" customFormat="1" ht="17.25" customHeight="1">
      <c r="A16" s="66" t="s">
        <v>22</v>
      </c>
      <c r="B16" s="171" t="s">
        <v>132</v>
      </c>
      <c r="C16" s="854">
        <f>SUM('10.1.sz.mell:10.6.sz.mell.'!C16)</f>
        <v>60441</v>
      </c>
    </row>
    <row r="17" spans="1:3" s="59" customFormat="1" ht="17.25" customHeight="1">
      <c r="A17" s="66" t="s">
        <v>23</v>
      </c>
      <c r="B17" s="840" t="s">
        <v>133</v>
      </c>
      <c r="C17" s="854">
        <f>SUM('10.1.sz.mell:10.6.sz.mell.'!C17)</f>
        <v>3510</v>
      </c>
    </row>
    <row r="18" spans="1:3" s="59" customFormat="1" ht="17.25" customHeight="1">
      <c r="A18" s="66" t="s">
        <v>30</v>
      </c>
      <c r="B18" s="171" t="s">
        <v>134</v>
      </c>
      <c r="C18" s="854">
        <f>SUM('10.1.sz.mell:10.6.sz.mell.'!C18)</f>
        <v>22</v>
      </c>
    </row>
    <row r="19" spans="1:3" s="48" customFormat="1" ht="17.25" customHeight="1">
      <c r="A19" s="66" t="s">
        <v>31</v>
      </c>
      <c r="B19" s="171" t="s">
        <v>135</v>
      </c>
      <c r="C19" s="854">
        <f>SUM('10.1.sz.mell:10.6.sz.mell.'!C19)</f>
        <v>0</v>
      </c>
    </row>
    <row r="20" spans="1:3" s="48" customFormat="1" ht="17.25" customHeight="1" thickBot="1">
      <c r="A20" s="163" t="s">
        <v>32</v>
      </c>
      <c r="B20" s="1133" t="s">
        <v>136</v>
      </c>
      <c r="C20" s="1144">
        <f>SUM('10.1.sz.mell:10.6.sz.mell.'!C20)</f>
        <v>1260</v>
      </c>
    </row>
    <row r="21" spans="1:3" s="59" customFormat="1" ht="33" customHeight="1" thickBot="1">
      <c r="A21" s="1062" t="s">
        <v>68</v>
      </c>
      <c r="B21" s="1134" t="s">
        <v>137</v>
      </c>
      <c r="C21" s="1145">
        <f>SUM(C22:C24)</f>
        <v>233260</v>
      </c>
    </row>
    <row r="22" spans="1:3" s="48" customFormat="1" ht="17.25" customHeight="1">
      <c r="A22" s="65" t="s">
        <v>24</v>
      </c>
      <c r="B22" s="172" t="s">
        <v>138</v>
      </c>
      <c r="C22" s="1146"/>
    </row>
    <row r="23" spans="1:3" s="48" customFormat="1" ht="17.25" customHeight="1">
      <c r="A23" s="66" t="s">
        <v>25</v>
      </c>
      <c r="B23" s="171" t="s">
        <v>139</v>
      </c>
      <c r="C23" s="1147"/>
    </row>
    <row r="24" spans="1:3" s="48" customFormat="1" ht="17.25" customHeight="1">
      <c r="A24" s="66" t="s">
        <v>26</v>
      </c>
      <c r="B24" s="171" t="s">
        <v>140</v>
      </c>
      <c r="C24" s="497">
        <f>SUM(C25:C28)</f>
        <v>233260</v>
      </c>
    </row>
    <row r="25" spans="1:3" s="48" customFormat="1" ht="17.25" customHeight="1">
      <c r="A25" s="66" t="s">
        <v>293</v>
      </c>
      <c r="B25" s="122" t="s">
        <v>297</v>
      </c>
      <c r="C25" s="854">
        <f>SUM('10.1.sz.mell:10.6.sz.mell.'!C25)</f>
        <v>2590</v>
      </c>
    </row>
    <row r="26" spans="1:3" s="48" customFormat="1" ht="17.25" customHeight="1">
      <c r="A26" s="66" t="s">
        <v>294</v>
      </c>
      <c r="B26" s="122" t="s">
        <v>161</v>
      </c>
      <c r="C26" s="854">
        <f>SUM('10.1.sz.mell:10.6.sz.mell.'!C26)</f>
        <v>7927</v>
      </c>
    </row>
    <row r="27" spans="1:3" s="48" customFormat="1" ht="17.25" customHeight="1">
      <c r="A27" s="66" t="s">
        <v>295</v>
      </c>
      <c r="B27" s="122" t="s">
        <v>162</v>
      </c>
      <c r="C27" s="854">
        <f>SUM('10.1.sz.mell:10.6.sz.mell.'!C27)</f>
        <v>222743</v>
      </c>
    </row>
    <row r="28" spans="1:3" s="48" customFormat="1" ht="17.25" customHeight="1" thickBot="1">
      <c r="A28" s="69" t="s">
        <v>296</v>
      </c>
      <c r="B28" s="420" t="s">
        <v>163</v>
      </c>
      <c r="C28" s="1132">
        <f>SUM('10.1.sz.mell:10.6.sz.mell.'!C28)</f>
        <v>0</v>
      </c>
    </row>
    <row r="29" spans="1:3" s="48" customFormat="1" ht="17.25" customHeight="1" thickBot="1">
      <c r="A29" s="32" t="s">
        <v>69</v>
      </c>
      <c r="B29" s="750" t="s">
        <v>41</v>
      </c>
      <c r="C29" s="1148"/>
    </row>
    <row r="30" spans="1:3" s="48" customFormat="1" ht="33.75" customHeight="1" thickBot="1">
      <c r="A30" s="32" t="s">
        <v>70</v>
      </c>
      <c r="B30" s="750" t="s">
        <v>141</v>
      </c>
      <c r="C30" s="1149">
        <f>+C31+C32</f>
        <v>0</v>
      </c>
    </row>
    <row r="31" spans="1:3" s="48" customFormat="1" ht="17.25" customHeight="1">
      <c r="A31" s="68" t="s">
        <v>9</v>
      </c>
      <c r="B31" s="1135" t="s">
        <v>139</v>
      </c>
      <c r="C31" s="1150">
        <f>SUM('10.1.sz.mell:10.6.sz.mell.'!C31)</f>
        <v>0</v>
      </c>
    </row>
    <row r="32" spans="1:3" s="48" customFormat="1" ht="17.25" customHeight="1">
      <c r="A32" s="68" t="s">
        <v>10</v>
      </c>
      <c r="B32" s="1136" t="s">
        <v>142</v>
      </c>
      <c r="C32" s="1151">
        <f>SUM(C33:C36)</f>
        <v>0</v>
      </c>
    </row>
    <row r="33" spans="1:3" s="48" customFormat="1" ht="17.25" customHeight="1">
      <c r="A33" s="68" t="s">
        <v>143</v>
      </c>
      <c r="B33" s="171" t="s">
        <v>165</v>
      </c>
      <c r="C33" s="1132">
        <f>SUM('10.1.sz.mell:10.6.sz.mell.'!C33)</f>
        <v>0</v>
      </c>
    </row>
    <row r="34" spans="1:3" s="48" customFormat="1" ht="17.25" customHeight="1">
      <c r="A34" s="68" t="s">
        <v>166</v>
      </c>
      <c r="B34" s="120" t="s">
        <v>161</v>
      </c>
      <c r="C34" s="1132">
        <f>SUM('10.1.sz.mell:10.6.sz.mell.'!C34)</f>
        <v>0</v>
      </c>
    </row>
    <row r="35" spans="1:3" s="48" customFormat="1" ht="17.25" customHeight="1">
      <c r="A35" s="68" t="s">
        <v>167</v>
      </c>
      <c r="B35" s="120" t="s">
        <v>162</v>
      </c>
      <c r="C35" s="1132">
        <f>SUM('10.1.sz.mell:10.6.sz.mell.'!C35)</f>
        <v>0</v>
      </c>
    </row>
    <row r="36" spans="1:3" s="48" customFormat="1" ht="17.25" customHeight="1" thickBot="1">
      <c r="A36" s="70" t="s">
        <v>168</v>
      </c>
      <c r="B36" s="121" t="s">
        <v>163</v>
      </c>
      <c r="C36" s="1132">
        <f>SUM('10.1.sz.mell:10.6.sz.mell.'!C36)</f>
        <v>0</v>
      </c>
    </row>
    <row r="37" spans="1:3" s="48" customFormat="1" ht="17.25" customHeight="1" thickBot="1">
      <c r="A37" s="32" t="s">
        <v>71</v>
      </c>
      <c r="B37" s="750" t="s">
        <v>144</v>
      </c>
      <c r="C37" s="1149">
        <f>+C38+C39+C40</f>
        <v>0</v>
      </c>
    </row>
    <row r="38" spans="1:3" s="48" customFormat="1" ht="17.25" customHeight="1">
      <c r="A38" s="65" t="s">
        <v>11</v>
      </c>
      <c r="B38" s="1137" t="s">
        <v>145</v>
      </c>
      <c r="C38" s="1152"/>
    </row>
    <row r="39" spans="1:3" s="48" customFormat="1" ht="17.25" customHeight="1">
      <c r="A39" s="68" t="s">
        <v>12</v>
      </c>
      <c r="B39" s="1138" t="s">
        <v>146</v>
      </c>
      <c r="C39" s="1153"/>
    </row>
    <row r="40" spans="1:3" s="48" customFormat="1" ht="17.25" customHeight="1" thickBot="1">
      <c r="A40" s="163" t="s">
        <v>13</v>
      </c>
      <c r="B40" s="1139" t="s">
        <v>147</v>
      </c>
      <c r="C40" s="498"/>
    </row>
    <row r="41" spans="1:3" s="59" customFormat="1" ht="17.25" customHeight="1" thickBot="1">
      <c r="A41" s="180" t="s">
        <v>72</v>
      </c>
      <c r="B41" s="755" t="s">
        <v>148</v>
      </c>
      <c r="C41" s="1154"/>
    </row>
    <row r="42" spans="1:3" s="59" customFormat="1" ht="17.25" customHeight="1" thickBot="1">
      <c r="A42" s="32" t="s">
        <v>73</v>
      </c>
      <c r="B42" s="750" t="s">
        <v>149</v>
      </c>
      <c r="C42" s="1148"/>
    </row>
    <row r="43" spans="1:3" s="59" customFormat="1" ht="17.25" customHeight="1" thickBot="1">
      <c r="A43" s="28" t="s">
        <v>74</v>
      </c>
      <c r="B43" s="750" t="s">
        <v>150</v>
      </c>
      <c r="C43" s="1149">
        <f>+C7+C21+C29+C30+C37+C41+C42</f>
        <v>535980</v>
      </c>
    </row>
    <row r="44" spans="1:3" s="59" customFormat="1" ht="17.25" customHeight="1" thickBot="1">
      <c r="A44" s="36" t="s">
        <v>75</v>
      </c>
      <c r="B44" s="750" t="s">
        <v>151</v>
      </c>
      <c r="C44" s="1149">
        <f>+C45+C46+C47</f>
        <v>1145439</v>
      </c>
    </row>
    <row r="45" spans="1:3" s="59" customFormat="1" ht="17.25" customHeight="1">
      <c r="A45" s="65" t="s">
        <v>152</v>
      </c>
      <c r="B45" s="1137" t="s">
        <v>106</v>
      </c>
      <c r="C45" s="1152"/>
    </row>
    <row r="46" spans="1:3" s="59" customFormat="1" ht="17.25" customHeight="1">
      <c r="A46" s="68" t="s">
        <v>153</v>
      </c>
      <c r="B46" s="1138" t="s">
        <v>154</v>
      </c>
      <c r="C46" s="1153"/>
    </row>
    <row r="47" spans="1:3" s="48" customFormat="1" ht="17.25" customHeight="1">
      <c r="A47" s="69" t="s">
        <v>155</v>
      </c>
      <c r="B47" s="1140" t="s">
        <v>156</v>
      </c>
      <c r="C47" s="497">
        <f>SUM(C48:C49)</f>
        <v>1145439</v>
      </c>
    </row>
    <row r="48" spans="1:3" s="48" customFormat="1" ht="17.25" customHeight="1">
      <c r="A48" s="189" t="s">
        <v>169</v>
      </c>
      <c r="B48" s="742" t="s">
        <v>171</v>
      </c>
      <c r="C48" s="1155">
        <f>SUM('10.1.sz.mell:10.6.sz.mell.'!C48)+'10.7.sz.mell.'!C48</f>
        <v>685530</v>
      </c>
    </row>
    <row r="49" spans="1:4" s="48" customFormat="1" ht="17.25" customHeight="1" thickBot="1">
      <c r="A49" s="1066" t="s">
        <v>170</v>
      </c>
      <c r="B49" s="1141" t="s">
        <v>172</v>
      </c>
      <c r="C49" s="1155">
        <f>SUM('10.1.sz.mell:10.6.sz.mell.'!C49)+'10.7.sz.mell.'!C49</f>
        <v>459909</v>
      </c>
    </row>
    <row r="50" spans="1:4" s="48" customFormat="1" ht="26.25" customHeight="1" thickBot="1">
      <c r="A50" s="368" t="s">
        <v>76</v>
      </c>
      <c r="B50" s="1142" t="s">
        <v>157</v>
      </c>
      <c r="C50" s="513">
        <f>+C43+C44</f>
        <v>1681419</v>
      </c>
    </row>
    <row r="51" spans="1:4" ht="16.5" thickBot="1">
      <c r="A51" s="72"/>
      <c r="B51" s="73"/>
      <c r="C51" s="74"/>
    </row>
    <row r="52" spans="1:4" s="58" customFormat="1" ht="33.75" customHeight="1" thickBot="1">
      <c r="A52" s="62"/>
      <c r="B52" s="166" t="s">
        <v>2</v>
      </c>
      <c r="C52" s="156" t="s">
        <v>100</v>
      </c>
    </row>
    <row r="53" spans="1:4" s="60" customFormat="1" ht="22.5" customHeight="1" thickBot="1">
      <c r="A53" s="28" t="s">
        <v>67</v>
      </c>
      <c r="B53" s="323" t="s">
        <v>158</v>
      </c>
      <c r="C53" s="330">
        <f>SUM(C54:C58)</f>
        <v>1659459</v>
      </c>
    </row>
    <row r="54" spans="1:4" ht="20.25" customHeight="1" thickBot="1">
      <c r="A54" s="302" t="s">
        <v>18</v>
      </c>
      <c r="B54" s="322" t="s">
        <v>94</v>
      </c>
      <c r="C54" s="1131">
        <f>SUM('10.1.sz.mell:10.6.sz.mell.'!C54)+'10.7.sz.mell.'!C54</f>
        <v>826741</v>
      </c>
    </row>
    <row r="55" spans="1:4" ht="20.25" customHeight="1" thickBot="1">
      <c r="A55" s="76" t="s">
        <v>19</v>
      </c>
      <c r="B55" s="171" t="s">
        <v>53</v>
      </c>
      <c r="C55" s="1131">
        <f>SUM('10.1.sz.mell:10.6.sz.mell.'!C55)+'10.7.sz.mell.'!C55</f>
        <v>233283</v>
      </c>
      <c r="D55" s="226"/>
    </row>
    <row r="56" spans="1:4" ht="20.25" customHeight="1" thickBot="1">
      <c r="A56" s="76" t="s">
        <v>20</v>
      </c>
      <c r="B56" s="171" t="s">
        <v>35</v>
      </c>
      <c r="C56" s="1131">
        <f>SUM('10.1.sz.mell:10.6.sz.mell.'!C56)+'10.7.sz.mell.'!C56</f>
        <v>599383</v>
      </c>
      <c r="D56" s="226"/>
    </row>
    <row r="57" spans="1:4" ht="20.25" customHeight="1" thickBot="1">
      <c r="A57" s="76" t="s">
        <v>21</v>
      </c>
      <c r="B57" s="171" t="s">
        <v>54</v>
      </c>
      <c r="C57" s="1131">
        <f>SUM('10.1.sz.mell:10.6.sz.mell.'!C57)+'10.7.sz.mell.'!C57</f>
        <v>52</v>
      </c>
    </row>
    <row r="58" spans="1:4" ht="20.25" customHeight="1" thickBot="1">
      <c r="A58" s="212" t="s">
        <v>36</v>
      </c>
      <c r="B58" s="266" t="s">
        <v>55</v>
      </c>
      <c r="C58" s="1131">
        <f>SUM('10.1.sz.mell:10.6.sz.mell.'!C58)+'10.7.sz.mell.'!C58</f>
        <v>0</v>
      </c>
    </row>
    <row r="59" spans="1:4" ht="20.25" customHeight="1" thickBot="1">
      <c r="A59" s="28" t="s">
        <v>68</v>
      </c>
      <c r="B59" s="323" t="s">
        <v>462</v>
      </c>
      <c r="C59" s="330">
        <f>SUM(C60:C63)</f>
        <v>21960</v>
      </c>
    </row>
    <row r="60" spans="1:4" s="60" customFormat="1" ht="20.25" customHeight="1" thickBot="1">
      <c r="A60" s="302" t="s">
        <v>24</v>
      </c>
      <c r="B60" s="322" t="s">
        <v>103</v>
      </c>
      <c r="C60" s="1131">
        <f>SUM('10.1.sz.mell:10.6.sz.mell.'!C60)+'10.7.sz.mell.'!C60</f>
        <v>8509</v>
      </c>
    </row>
    <row r="61" spans="1:4" ht="20.25" customHeight="1" thickBot="1">
      <c r="A61" s="76" t="s">
        <v>25</v>
      </c>
      <c r="B61" s="171" t="s">
        <v>56</v>
      </c>
      <c r="C61" s="1131">
        <f>SUM('10.1.sz.mell:10.6.sz.mell.'!C61)+'10.7.sz.mell.'!C61</f>
        <v>3175</v>
      </c>
    </row>
    <row r="62" spans="1:4" ht="20.25" customHeight="1" thickBot="1">
      <c r="A62" s="303" t="s">
        <v>26</v>
      </c>
      <c r="B62" s="324" t="s">
        <v>467</v>
      </c>
      <c r="C62" s="1131">
        <f>SUM('10.1.sz.mell:10.6.sz.mell.'!C62)+'10.7.sz.mell.'!C62</f>
        <v>10276</v>
      </c>
    </row>
    <row r="63" spans="1:4" ht="20.25" customHeight="1" thickBot="1">
      <c r="A63" s="303" t="s">
        <v>27</v>
      </c>
      <c r="B63" s="324" t="s">
        <v>3</v>
      </c>
      <c r="C63" s="1131">
        <f>SUM('10.1.sz.mell:10.6.sz.mell.'!C63)+'10.7.sz.mell.'!C63</f>
        <v>0</v>
      </c>
    </row>
    <row r="64" spans="1:4" ht="20.25" customHeight="1" thickBot="1">
      <c r="A64" s="28" t="s">
        <v>69</v>
      </c>
      <c r="B64" s="267" t="s">
        <v>160</v>
      </c>
      <c r="C64" s="330">
        <f>+C53+C59</f>
        <v>1681419</v>
      </c>
    </row>
    <row r="65" spans="1:3" ht="15.75" customHeight="1" thickBot="1">
      <c r="A65" s="168"/>
      <c r="B65" s="169"/>
      <c r="C65" s="1157"/>
    </row>
    <row r="66" spans="1:3" ht="19.5" customHeight="1" thickBot="1">
      <c r="A66" s="96" t="s">
        <v>845</v>
      </c>
      <c r="B66" s="264"/>
      <c r="C66" s="1156">
        <f>SUM('10.1.sz.mell:10.6.sz.mell.'!C66)+'10.7.sz.mell.'!C66</f>
        <v>327</v>
      </c>
    </row>
    <row r="67" spans="1:3" ht="19.5" customHeight="1" thickBot="1">
      <c r="A67" s="1814" t="s">
        <v>60</v>
      </c>
      <c r="B67" s="1815"/>
      <c r="C67" s="1156">
        <f>SUM('10.1.sz.mell:10.6.sz.mell.'!C67)</f>
        <v>80</v>
      </c>
    </row>
    <row r="68" spans="1:3" ht="15.75">
      <c r="A68" s="248"/>
      <c r="B68" s="249"/>
      <c r="C68" s="250"/>
    </row>
    <row r="69" spans="1:3">
      <c r="A69" s="251"/>
      <c r="B69" s="170"/>
      <c r="C69" s="170"/>
    </row>
    <row r="70" spans="1:3">
      <c r="A70" s="251"/>
      <c r="B70" s="170"/>
      <c r="C70" s="170"/>
    </row>
  </sheetData>
  <mergeCells count="5">
    <mergeCell ref="A1:A2"/>
    <mergeCell ref="B1:B2"/>
    <mergeCell ref="C1:C2"/>
    <mergeCell ref="A67:B67"/>
    <mergeCell ref="A6:B6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&amp;R&amp;"Times New Roman CE,Dőlt"&amp;14 10. sz. melléklet a .../2016.(..)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D70"/>
  <sheetViews>
    <sheetView zoomScale="93" zoomScaleNormal="93" workbookViewId="0">
      <selection activeCell="C6" sqref="C6"/>
    </sheetView>
  </sheetViews>
  <sheetFormatPr defaultColWidth="9.33203125" defaultRowHeight="12.75"/>
  <cols>
    <col min="1" max="1" width="11.6640625" style="61" customWidth="1"/>
    <col min="2" max="2" width="83.5" style="57" customWidth="1"/>
    <col min="3" max="3" width="20.83203125" style="57" customWidth="1"/>
    <col min="4" max="16384" width="9.33203125" style="57"/>
  </cols>
  <sheetData>
    <row r="1" spans="1:3" s="55" customFormat="1" ht="19.5" customHeight="1">
      <c r="A1" s="1812" t="s">
        <v>811</v>
      </c>
      <c r="B1" s="1806" t="s">
        <v>179</v>
      </c>
      <c r="C1" s="1808" t="s">
        <v>833</v>
      </c>
    </row>
    <row r="2" spans="1:3" s="55" customFormat="1" ht="16.5" customHeight="1" thickBot="1">
      <c r="A2" s="1813"/>
      <c r="B2" s="1807"/>
      <c r="C2" s="1809"/>
    </row>
    <row r="3" spans="1:3" s="56" customFormat="1" ht="15.75" customHeight="1" thickBot="1">
      <c r="A3" s="55"/>
      <c r="B3" s="55"/>
    </row>
    <row r="4" spans="1:3" ht="36.75" customHeight="1" thickBot="1">
      <c r="A4" s="62" t="s">
        <v>59</v>
      </c>
      <c r="B4" s="63" t="s">
        <v>0</v>
      </c>
      <c r="C4" s="156" t="s">
        <v>100</v>
      </c>
    </row>
    <row r="5" spans="1:3" s="58" customFormat="1" ht="12.95" customHeight="1" thickBot="1">
      <c r="A5" s="164">
        <v>1</v>
      </c>
      <c r="B5" s="165">
        <v>2</v>
      </c>
      <c r="C5" s="174">
        <v>3</v>
      </c>
    </row>
    <row r="6" spans="1:3" s="58" customFormat="1" ht="24" customHeight="1" thickBot="1">
      <c r="A6" s="1811" t="s">
        <v>1</v>
      </c>
      <c r="B6" s="1811"/>
      <c r="C6" s="639" t="s">
        <v>101</v>
      </c>
    </row>
    <row r="7" spans="1:3" s="59" customFormat="1" ht="17.25" customHeight="1" thickBot="1">
      <c r="A7" s="28" t="s">
        <v>67</v>
      </c>
      <c r="B7" s="29" t="s">
        <v>126</v>
      </c>
      <c r="C7" s="1339">
        <f>SUM(C8+C9+C13+C14+C15+C16+C17+C18+C19+C20)</f>
        <v>5106</v>
      </c>
    </row>
    <row r="8" spans="1:3" s="59" customFormat="1" ht="17.25" customHeight="1">
      <c r="A8" s="65" t="s">
        <v>18</v>
      </c>
      <c r="B8" s="42" t="s">
        <v>127</v>
      </c>
      <c r="C8" s="522"/>
    </row>
    <row r="9" spans="1:3" s="59" customFormat="1" ht="17.25" customHeight="1">
      <c r="A9" s="66" t="s">
        <v>19</v>
      </c>
      <c r="B9" s="31" t="s">
        <v>128</v>
      </c>
      <c r="C9" s="447">
        <f>SUM(C10:C12)</f>
        <v>0</v>
      </c>
    </row>
    <row r="10" spans="1:3" s="59" customFormat="1" ht="17.25" customHeight="1">
      <c r="A10" s="66" t="s">
        <v>57</v>
      </c>
      <c r="B10" s="247" t="s">
        <v>176</v>
      </c>
      <c r="C10" s="405"/>
    </row>
    <row r="11" spans="1:3" s="59" customFormat="1" ht="17.25" customHeight="1">
      <c r="A11" s="66" t="s">
        <v>58</v>
      </c>
      <c r="B11" s="247" t="s">
        <v>177</v>
      </c>
      <c r="C11" s="405"/>
    </row>
    <row r="12" spans="1:3" s="59" customFormat="1" ht="17.25" customHeight="1">
      <c r="A12" s="66" t="s">
        <v>175</v>
      </c>
      <c r="B12" s="247" t="s">
        <v>178</v>
      </c>
      <c r="C12" s="405"/>
    </row>
    <row r="13" spans="1:3" s="59" customFormat="1" ht="17.25" customHeight="1">
      <c r="A13" s="66" t="s">
        <v>20</v>
      </c>
      <c r="B13" s="31" t="s">
        <v>129</v>
      </c>
      <c r="C13" s="447">
        <v>3100</v>
      </c>
    </row>
    <row r="14" spans="1:3" s="59" customFormat="1" ht="17.25" customHeight="1">
      <c r="A14" s="66" t="s">
        <v>21</v>
      </c>
      <c r="B14" s="31" t="s">
        <v>130</v>
      </c>
      <c r="C14" s="447"/>
    </row>
    <row r="15" spans="1:3" s="59" customFormat="1" ht="17.25" customHeight="1">
      <c r="A15" s="66" t="s">
        <v>36</v>
      </c>
      <c r="B15" s="31" t="s">
        <v>131</v>
      </c>
      <c r="C15" s="447"/>
    </row>
    <row r="16" spans="1:3" s="59" customFormat="1" ht="17.25" customHeight="1">
      <c r="A16" s="66" t="s">
        <v>22</v>
      </c>
      <c r="B16" s="31" t="s">
        <v>132</v>
      </c>
      <c r="C16" s="447">
        <v>986</v>
      </c>
    </row>
    <row r="17" spans="1:3" s="59" customFormat="1" ht="17.25" customHeight="1">
      <c r="A17" s="66" t="s">
        <v>23</v>
      </c>
      <c r="B17" s="43" t="s">
        <v>133</v>
      </c>
      <c r="C17" s="447"/>
    </row>
    <row r="18" spans="1:3" s="59" customFormat="1" ht="17.25" customHeight="1">
      <c r="A18" s="66" t="s">
        <v>30</v>
      </c>
      <c r="B18" s="31" t="s">
        <v>134</v>
      </c>
      <c r="C18" s="482">
        <v>20</v>
      </c>
    </row>
    <row r="19" spans="1:3" s="48" customFormat="1" ht="17.25" customHeight="1">
      <c r="A19" s="66" t="s">
        <v>31</v>
      </c>
      <c r="B19" s="31" t="s">
        <v>135</v>
      </c>
      <c r="C19" s="447"/>
    </row>
    <row r="20" spans="1:3" s="48" customFormat="1" ht="17.25" customHeight="1" thickBot="1">
      <c r="A20" s="163" t="s">
        <v>32</v>
      </c>
      <c r="B20" s="318" t="s">
        <v>136</v>
      </c>
      <c r="C20" s="448">
        <v>1000</v>
      </c>
    </row>
    <row r="21" spans="1:3" s="59" customFormat="1" ht="33" customHeight="1" thickBot="1">
      <c r="A21" s="210" t="s">
        <v>68</v>
      </c>
      <c r="B21" s="317" t="s">
        <v>137</v>
      </c>
      <c r="C21" s="521">
        <f>SUM(C22:C24)</f>
        <v>0</v>
      </c>
    </row>
    <row r="22" spans="1:3" s="48" customFormat="1" ht="17.25" customHeight="1">
      <c r="A22" s="65" t="s">
        <v>24</v>
      </c>
      <c r="B22" s="42" t="s">
        <v>138</v>
      </c>
      <c r="C22" s="523"/>
    </row>
    <row r="23" spans="1:3" s="48" customFormat="1" ht="17.25" customHeight="1">
      <c r="A23" s="66" t="s">
        <v>25</v>
      </c>
      <c r="B23" s="31" t="s">
        <v>139</v>
      </c>
      <c r="C23" s="524"/>
    </row>
    <row r="24" spans="1:3" s="48" customFormat="1" ht="17.25" customHeight="1">
      <c r="A24" s="66" t="s">
        <v>26</v>
      </c>
      <c r="B24" s="31" t="s">
        <v>140</v>
      </c>
      <c r="C24" s="411">
        <f>SUM(C25:C28)</f>
        <v>0</v>
      </c>
    </row>
    <row r="25" spans="1:3" s="48" customFormat="1" ht="17.25" customHeight="1">
      <c r="A25" s="66" t="s">
        <v>293</v>
      </c>
      <c r="B25" s="412" t="s">
        <v>297</v>
      </c>
      <c r="C25" s="410"/>
    </row>
    <row r="26" spans="1:3" s="48" customFormat="1" ht="17.25" customHeight="1">
      <c r="A26" s="66" t="s">
        <v>294</v>
      </c>
      <c r="B26" s="412" t="s">
        <v>161</v>
      </c>
      <c r="C26" s="410"/>
    </row>
    <row r="27" spans="1:3" s="48" customFormat="1" ht="17.25" customHeight="1">
      <c r="A27" s="66" t="s">
        <v>295</v>
      </c>
      <c r="B27" s="412" t="s">
        <v>162</v>
      </c>
      <c r="C27" s="410"/>
    </row>
    <row r="28" spans="1:3" s="48" customFormat="1" ht="17.25" customHeight="1" thickBot="1">
      <c r="A28" s="163" t="s">
        <v>296</v>
      </c>
      <c r="B28" s="413" t="s">
        <v>163</v>
      </c>
      <c r="C28" s="487"/>
    </row>
    <row r="29" spans="1:3" s="48" customFormat="1" ht="17.25" customHeight="1" thickBot="1">
      <c r="A29" s="180" t="s">
        <v>69</v>
      </c>
      <c r="B29" s="181" t="s">
        <v>41</v>
      </c>
      <c r="C29" s="525"/>
    </row>
    <row r="30" spans="1:3" s="48" customFormat="1" ht="33.75" customHeight="1" thickBot="1">
      <c r="A30" s="319" t="s">
        <v>70</v>
      </c>
      <c r="B30" s="320" t="s">
        <v>141</v>
      </c>
      <c r="C30" s="526">
        <f>+C31+C32</f>
        <v>0</v>
      </c>
    </row>
    <row r="31" spans="1:3" s="48" customFormat="1" ht="17.25" customHeight="1">
      <c r="A31" s="65" t="s">
        <v>9</v>
      </c>
      <c r="B31" s="162" t="s">
        <v>139</v>
      </c>
      <c r="C31" s="527"/>
    </row>
    <row r="32" spans="1:3" s="48" customFormat="1" ht="17.25" customHeight="1">
      <c r="A32" s="68" t="s">
        <v>10</v>
      </c>
      <c r="B32" s="35" t="s">
        <v>142</v>
      </c>
      <c r="C32" s="528">
        <f>SUM(C33:C36)</f>
        <v>0</v>
      </c>
    </row>
    <row r="33" spans="1:3" s="48" customFormat="1" ht="17.25" customHeight="1">
      <c r="A33" s="68" t="s">
        <v>143</v>
      </c>
      <c r="B33" s="31" t="s">
        <v>165</v>
      </c>
      <c r="C33" s="411"/>
    </row>
    <row r="34" spans="1:3" s="48" customFormat="1" ht="17.25" customHeight="1">
      <c r="A34" s="68" t="s">
        <v>166</v>
      </c>
      <c r="B34" s="67" t="s">
        <v>161</v>
      </c>
      <c r="C34" s="411"/>
    </row>
    <row r="35" spans="1:3" s="48" customFormat="1" ht="17.25" customHeight="1">
      <c r="A35" s="68" t="s">
        <v>167</v>
      </c>
      <c r="B35" s="67" t="s">
        <v>162</v>
      </c>
      <c r="C35" s="411"/>
    </row>
    <row r="36" spans="1:3" s="48" customFormat="1" ht="17.25" customHeight="1" thickBot="1">
      <c r="A36" s="186" t="s">
        <v>168</v>
      </c>
      <c r="B36" s="185" t="s">
        <v>163</v>
      </c>
      <c r="C36" s="529"/>
    </row>
    <row r="37" spans="1:3" s="48" customFormat="1" ht="17.25" customHeight="1" thickBot="1">
      <c r="A37" s="298" t="s">
        <v>71</v>
      </c>
      <c r="B37" s="299" t="s">
        <v>144</v>
      </c>
      <c r="C37" s="530">
        <f>+C38+C39+C40</f>
        <v>0</v>
      </c>
    </row>
    <row r="38" spans="1:3" s="48" customFormat="1" ht="17.25" customHeight="1">
      <c r="A38" s="65" t="s">
        <v>11</v>
      </c>
      <c r="B38" s="162" t="s">
        <v>145</v>
      </c>
      <c r="C38" s="527"/>
    </row>
    <row r="39" spans="1:3" s="48" customFormat="1" ht="17.25" customHeight="1">
      <c r="A39" s="68" t="s">
        <v>12</v>
      </c>
      <c r="B39" s="38" t="s">
        <v>146</v>
      </c>
      <c r="C39" s="531"/>
    </row>
    <row r="40" spans="1:3" s="48" customFormat="1" ht="17.25" customHeight="1" thickBot="1">
      <c r="A40" s="163" t="s">
        <v>13</v>
      </c>
      <c r="B40" s="44" t="s">
        <v>147</v>
      </c>
      <c r="C40" s="529"/>
    </row>
    <row r="41" spans="1:3" s="59" customFormat="1" ht="17.25" customHeight="1" thickBot="1">
      <c r="A41" s="180" t="s">
        <v>72</v>
      </c>
      <c r="B41" s="181" t="s">
        <v>148</v>
      </c>
      <c r="C41" s="525"/>
    </row>
    <row r="42" spans="1:3" s="59" customFormat="1" ht="17.25" customHeight="1" thickBot="1">
      <c r="A42" s="32" t="s">
        <v>73</v>
      </c>
      <c r="B42" s="33" t="s">
        <v>149</v>
      </c>
      <c r="C42" s="532"/>
    </row>
    <row r="43" spans="1:3" s="59" customFormat="1" ht="17.25" customHeight="1" thickBot="1">
      <c r="A43" s="28" t="s">
        <v>74</v>
      </c>
      <c r="B43" s="33" t="s">
        <v>150</v>
      </c>
      <c r="C43" s="338">
        <f>+C7+C21+C29+C30+C37+C41+C42</f>
        <v>5106</v>
      </c>
    </row>
    <row r="44" spans="1:3" s="59" customFormat="1" ht="17.25" customHeight="1" thickBot="1">
      <c r="A44" s="36" t="s">
        <v>75</v>
      </c>
      <c r="B44" s="33" t="s">
        <v>151</v>
      </c>
      <c r="C44" s="338">
        <f>+C45+C46+C47</f>
        <v>317759</v>
      </c>
    </row>
    <row r="45" spans="1:3" s="59" customFormat="1" ht="17.25" customHeight="1">
      <c r="A45" s="65" t="s">
        <v>152</v>
      </c>
      <c r="B45" s="162" t="s">
        <v>106</v>
      </c>
      <c r="C45" s="527"/>
    </row>
    <row r="46" spans="1:3" s="59" customFormat="1" ht="17.25" customHeight="1">
      <c r="A46" s="68" t="s">
        <v>153</v>
      </c>
      <c r="B46" s="38" t="s">
        <v>154</v>
      </c>
      <c r="C46" s="531"/>
    </row>
    <row r="47" spans="1:3" s="48" customFormat="1" ht="17.25" customHeight="1">
      <c r="A47" s="69" t="s">
        <v>155</v>
      </c>
      <c r="B47" s="45" t="s">
        <v>156</v>
      </c>
      <c r="C47" s="410">
        <f>SUM(C48:C49)</f>
        <v>317759</v>
      </c>
    </row>
    <row r="48" spans="1:3" s="48" customFormat="1" ht="17.25" customHeight="1">
      <c r="A48" s="66" t="s">
        <v>169</v>
      </c>
      <c r="B48" s="38" t="s">
        <v>171</v>
      </c>
      <c r="C48" s="411">
        <v>177484</v>
      </c>
    </row>
    <row r="49" spans="1:4" s="48" customFormat="1" ht="17.25" customHeight="1" thickBot="1">
      <c r="A49" s="335" t="s">
        <v>170</v>
      </c>
      <c r="B49" s="1059" t="s">
        <v>172</v>
      </c>
      <c r="C49" s="411">
        <v>140275</v>
      </c>
    </row>
    <row r="50" spans="1:4" s="48" customFormat="1" ht="26.25" customHeight="1" thickBot="1">
      <c r="A50" s="368" t="s">
        <v>76</v>
      </c>
      <c r="B50" s="369" t="s">
        <v>157</v>
      </c>
      <c r="C50" s="1402">
        <f>+C43+C44</f>
        <v>322865</v>
      </c>
    </row>
    <row r="51" spans="1:4" ht="16.5" thickBot="1">
      <c r="A51" s="72"/>
      <c r="B51" s="73"/>
      <c r="C51" s="74"/>
    </row>
    <row r="52" spans="1:4" s="58" customFormat="1" ht="33.75" customHeight="1" thickBot="1">
      <c r="A52" s="62"/>
      <c r="B52" s="166" t="s">
        <v>2</v>
      </c>
      <c r="C52" s="156" t="s">
        <v>100</v>
      </c>
    </row>
    <row r="53" spans="1:4" s="60" customFormat="1" ht="22.5" customHeight="1" thickBot="1">
      <c r="A53" s="210" t="s">
        <v>67</v>
      </c>
      <c r="B53" s="265" t="s">
        <v>158</v>
      </c>
      <c r="C53" s="326">
        <f>SUM(C54:C58)</f>
        <v>320665</v>
      </c>
    </row>
    <row r="54" spans="1:4" ht="20.25" customHeight="1">
      <c r="A54" s="211" t="s">
        <v>18</v>
      </c>
      <c r="B54" s="172" t="s">
        <v>94</v>
      </c>
      <c r="C54" s="327">
        <v>200751</v>
      </c>
    </row>
    <row r="55" spans="1:4" ht="20.25" customHeight="1">
      <c r="A55" s="76" t="s">
        <v>19</v>
      </c>
      <c r="B55" s="171" t="s">
        <v>53</v>
      </c>
      <c r="C55" s="327">
        <v>57206</v>
      </c>
      <c r="D55" s="226"/>
    </row>
    <row r="56" spans="1:4" ht="20.25" customHeight="1">
      <c r="A56" s="76" t="s">
        <v>20</v>
      </c>
      <c r="B56" s="171" t="s">
        <v>35</v>
      </c>
      <c r="C56" s="327">
        <v>62656</v>
      </c>
      <c r="D56" s="226"/>
    </row>
    <row r="57" spans="1:4" ht="20.25" customHeight="1">
      <c r="A57" s="76" t="s">
        <v>21</v>
      </c>
      <c r="B57" s="171" t="s">
        <v>54</v>
      </c>
      <c r="C57" s="327">
        <v>52</v>
      </c>
    </row>
    <row r="58" spans="1:4" ht="20.25" customHeight="1" thickBot="1">
      <c r="A58" s="212" t="s">
        <v>36</v>
      </c>
      <c r="B58" s="266" t="s">
        <v>55</v>
      </c>
      <c r="C58" s="329"/>
    </row>
    <row r="59" spans="1:4" ht="20.25" customHeight="1" thickBot="1">
      <c r="A59" s="28" t="s">
        <v>68</v>
      </c>
      <c r="B59" s="323" t="s">
        <v>462</v>
      </c>
      <c r="C59" s="330">
        <f>SUM(C60:C63)</f>
        <v>2200</v>
      </c>
    </row>
    <row r="60" spans="1:4" s="60" customFormat="1" ht="20.25" customHeight="1">
      <c r="A60" s="302" t="s">
        <v>24</v>
      </c>
      <c r="B60" s="322" t="s">
        <v>103</v>
      </c>
      <c r="C60" s="328"/>
    </row>
    <row r="61" spans="1:4" ht="20.25" customHeight="1">
      <c r="A61" s="76" t="s">
        <v>25</v>
      </c>
      <c r="B61" s="171" t="s">
        <v>56</v>
      </c>
      <c r="C61" s="327"/>
    </row>
    <row r="62" spans="1:4" ht="20.25" customHeight="1">
      <c r="A62" s="303" t="s">
        <v>26</v>
      </c>
      <c r="B62" s="167" t="s">
        <v>467</v>
      </c>
      <c r="C62" s="327">
        <v>2200</v>
      </c>
    </row>
    <row r="63" spans="1:4" ht="20.25" customHeight="1" thickBot="1">
      <c r="A63" s="303" t="s">
        <v>27</v>
      </c>
      <c r="B63" s="324" t="s">
        <v>3</v>
      </c>
      <c r="C63" s="331"/>
    </row>
    <row r="64" spans="1:4" ht="20.25" customHeight="1" thickBot="1">
      <c r="A64" s="28" t="s">
        <v>69</v>
      </c>
      <c r="B64" s="267" t="s">
        <v>160</v>
      </c>
      <c r="C64" s="330">
        <f>+C53+C59</f>
        <v>322865</v>
      </c>
    </row>
    <row r="65" spans="1:3" ht="15.75" customHeight="1" thickBot="1">
      <c r="A65" s="168"/>
      <c r="B65" s="169"/>
      <c r="C65" s="169"/>
    </row>
    <row r="66" spans="1:3" ht="19.5" customHeight="1" thickBot="1">
      <c r="A66" s="96" t="s">
        <v>845</v>
      </c>
      <c r="B66" s="264"/>
      <c r="C66" s="343">
        <v>68</v>
      </c>
    </row>
    <row r="67" spans="1:3" ht="19.5" customHeight="1" thickBot="1">
      <c r="A67" s="1814" t="s">
        <v>60</v>
      </c>
      <c r="B67" s="1815"/>
      <c r="C67" s="268"/>
    </row>
    <row r="68" spans="1:3" ht="15.75">
      <c r="A68" s="248"/>
      <c r="B68" s="249"/>
      <c r="C68" s="250"/>
    </row>
    <row r="69" spans="1:3">
      <c r="A69" s="251"/>
      <c r="B69" s="170"/>
      <c r="C69" s="170"/>
    </row>
    <row r="70" spans="1:3">
      <c r="A70" s="251"/>
      <c r="B70" s="170"/>
      <c r="C70" s="170"/>
    </row>
  </sheetData>
  <sheetProtection formatCells="0"/>
  <mergeCells count="5">
    <mergeCell ref="A1:A2"/>
    <mergeCell ref="B1:B2"/>
    <mergeCell ref="A67:B67"/>
    <mergeCell ref="C1:C2"/>
    <mergeCell ref="A6:B6"/>
  </mergeCells>
  <printOptions horizontalCentered="1"/>
  <pageMargins left="0.19685039370078741" right="0.39370078740157483" top="0.78740157480314965" bottom="0.59055118110236227" header="0.59055118110236227" footer="0.59055118110236227"/>
  <pageSetup paperSize="9" scale="71" orientation="portrait" verticalDpi="300" r:id="rId1"/>
  <headerFooter alignWithMargins="0">
    <oddHeader>&amp;R&amp;"Times New Roman CE,Dőlt"&amp;12 10&amp;14.1. melléklet a. .../2016. (...) önkormányzati rendelethez</oddHeader>
  </headerFooter>
  <rowBreaks count="1" manualBreakCount="1">
    <brk id="5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C67"/>
  <sheetViews>
    <sheetView zoomScale="93" zoomScaleNormal="93" workbookViewId="0">
      <selection activeCell="C6" sqref="C6"/>
    </sheetView>
  </sheetViews>
  <sheetFormatPr defaultColWidth="9.33203125" defaultRowHeight="12.75"/>
  <cols>
    <col min="1" max="1" width="13.83203125" style="61" customWidth="1"/>
    <col min="2" max="2" width="84" style="57" customWidth="1"/>
    <col min="3" max="3" width="21.6640625" style="57" customWidth="1"/>
    <col min="4" max="16384" width="9.33203125" style="57"/>
  </cols>
  <sheetData>
    <row r="1" spans="1:3" s="55" customFormat="1" ht="21" customHeight="1">
      <c r="A1" s="1751" t="s">
        <v>812</v>
      </c>
      <c r="B1" s="1818" t="s">
        <v>173</v>
      </c>
      <c r="C1" s="1820" t="s">
        <v>833</v>
      </c>
    </row>
    <row r="2" spans="1:3" s="55" customFormat="1" ht="16.5" customHeight="1" thickBot="1">
      <c r="A2" s="1752"/>
      <c r="B2" s="1819"/>
      <c r="C2" s="1821"/>
    </row>
    <row r="3" spans="1:3" s="56" customFormat="1" ht="18" customHeight="1" thickBot="1">
      <c r="A3" s="55"/>
      <c r="B3" s="55"/>
    </row>
    <row r="4" spans="1:3" ht="33.75" customHeight="1" thickBot="1">
      <c r="A4" s="62" t="s">
        <v>59</v>
      </c>
      <c r="B4" s="28" t="s">
        <v>0</v>
      </c>
      <c r="C4" s="156" t="s">
        <v>100</v>
      </c>
    </row>
    <row r="5" spans="1:3" s="58" customFormat="1" ht="12.95" customHeight="1" thickBot="1">
      <c r="A5" s="269">
        <v>1</v>
      </c>
      <c r="B5" s="164">
        <v>2</v>
      </c>
      <c r="C5" s="174">
        <v>3</v>
      </c>
    </row>
    <row r="6" spans="1:3" s="58" customFormat="1" ht="24.75" customHeight="1" thickBot="1">
      <c r="A6" s="1811" t="s">
        <v>1</v>
      </c>
      <c r="B6" s="1811"/>
      <c r="C6" s="639" t="s">
        <v>101</v>
      </c>
    </row>
    <row r="7" spans="1:3" s="59" customFormat="1" ht="19.5" customHeight="1" thickBot="1">
      <c r="A7" s="62" t="s">
        <v>67</v>
      </c>
      <c r="B7" s="278" t="s">
        <v>126</v>
      </c>
      <c r="C7" s="493">
        <f>SUM(C8+C9+C13+C14+C15+C16+C17+C18+C19+C20)</f>
        <v>213897</v>
      </c>
    </row>
    <row r="8" spans="1:3" s="59" customFormat="1" ht="17.25" customHeight="1">
      <c r="A8" s="274" t="s">
        <v>18</v>
      </c>
      <c r="B8" s="193" t="s">
        <v>127</v>
      </c>
      <c r="C8" s="494"/>
    </row>
    <row r="9" spans="1:3" s="59" customFormat="1" ht="17.25" customHeight="1">
      <c r="A9" s="271" t="s">
        <v>19</v>
      </c>
      <c r="B9" s="194" t="s">
        <v>128</v>
      </c>
      <c r="C9" s="495">
        <f>SUM(C10:C12)</f>
        <v>100565</v>
      </c>
    </row>
    <row r="10" spans="1:3" s="59" customFormat="1" ht="17.25" customHeight="1">
      <c r="A10" s="271" t="s">
        <v>57</v>
      </c>
      <c r="B10" s="409" t="s">
        <v>176</v>
      </c>
      <c r="C10" s="496">
        <v>7600</v>
      </c>
    </row>
    <row r="11" spans="1:3" s="59" customFormat="1" ht="17.25" customHeight="1">
      <c r="A11" s="271" t="s">
        <v>58</v>
      </c>
      <c r="B11" s="409" t="s">
        <v>177</v>
      </c>
      <c r="C11" s="496">
        <v>1280</v>
      </c>
    </row>
    <row r="12" spans="1:3" s="59" customFormat="1" ht="17.25" customHeight="1">
      <c r="A12" s="271" t="s">
        <v>175</v>
      </c>
      <c r="B12" s="409" t="s">
        <v>178</v>
      </c>
      <c r="C12" s="496">
        <v>91685</v>
      </c>
    </row>
    <row r="13" spans="1:3" s="59" customFormat="1" ht="17.25" customHeight="1">
      <c r="A13" s="271" t="s">
        <v>20</v>
      </c>
      <c r="B13" s="194" t="s">
        <v>129</v>
      </c>
      <c r="C13" s="497">
        <v>23162</v>
      </c>
    </row>
    <row r="14" spans="1:3" s="59" customFormat="1" ht="17.25" customHeight="1">
      <c r="A14" s="271" t="s">
        <v>21</v>
      </c>
      <c r="B14" s="194" t="s">
        <v>130</v>
      </c>
      <c r="C14" s="497"/>
    </row>
    <row r="15" spans="1:3" s="59" customFormat="1" ht="17.25" customHeight="1">
      <c r="A15" s="271" t="s">
        <v>36</v>
      </c>
      <c r="B15" s="194" t="s">
        <v>131</v>
      </c>
      <c r="C15" s="497">
        <v>44763</v>
      </c>
    </row>
    <row r="16" spans="1:3" s="59" customFormat="1" ht="17.25" customHeight="1">
      <c r="A16" s="271" t="s">
        <v>22</v>
      </c>
      <c r="B16" s="194" t="s">
        <v>132</v>
      </c>
      <c r="C16" s="497">
        <v>45147</v>
      </c>
    </row>
    <row r="17" spans="1:3" s="59" customFormat="1" ht="17.25" customHeight="1">
      <c r="A17" s="271" t="s">
        <v>23</v>
      </c>
      <c r="B17" s="280" t="s">
        <v>133</v>
      </c>
      <c r="C17" s="497"/>
    </row>
    <row r="18" spans="1:3" s="59" customFormat="1" ht="17.25" customHeight="1">
      <c r="A18" s="271" t="s">
        <v>30</v>
      </c>
      <c r="B18" s="194" t="s">
        <v>134</v>
      </c>
      <c r="C18" s="497"/>
    </row>
    <row r="19" spans="1:3" s="48" customFormat="1" ht="17.25" customHeight="1">
      <c r="A19" s="271" t="s">
        <v>31</v>
      </c>
      <c r="B19" s="194" t="s">
        <v>135</v>
      </c>
      <c r="C19" s="497"/>
    </row>
    <row r="20" spans="1:3" s="48" customFormat="1" ht="17.25" customHeight="1" thickBot="1">
      <c r="A20" s="272" t="s">
        <v>32</v>
      </c>
      <c r="B20" s="280" t="s">
        <v>136</v>
      </c>
      <c r="C20" s="498">
        <v>260</v>
      </c>
    </row>
    <row r="21" spans="1:3" s="59" customFormat="1" ht="17.25" customHeight="1" thickBot="1">
      <c r="A21" s="300" t="s">
        <v>68</v>
      </c>
      <c r="B21" s="332" t="s">
        <v>137</v>
      </c>
      <c r="C21" s="499">
        <f>SUM(C22:C24)</f>
        <v>6877</v>
      </c>
    </row>
    <row r="22" spans="1:3" s="48" customFormat="1" ht="17.25" customHeight="1">
      <c r="A22" s="270" t="s">
        <v>24</v>
      </c>
      <c r="B22" s="279" t="s">
        <v>138</v>
      </c>
      <c r="C22" s="494"/>
    </row>
    <row r="23" spans="1:3" s="48" customFormat="1" ht="17.25" customHeight="1">
      <c r="A23" s="271" t="s">
        <v>25</v>
      </c>
      <c r="B23" s="194" t="s">
        <v>139</v>
      </c>
      <c r="C23" s="958"/>
    </row>
    <row r="24" spans="1:3" s="48" customFormat="1" ht="17.25" customHeight="1">
      <c r="A24" s="271" t="s">
        <v>26</v>
      </c>
      <c r="B24" s="194" t="s">
        <v>140</v>
      </c>
      <c r="C24" s="1064">
        <f>SUM(C25:C28)</f>
        <v>6877</v>
      </c>
    </row>
    <row r="25" spans="1:3" s="48" customFormat="1" ht="17.25" customHeight="1">
      <c r="A25" s="271" t="s">
        <v>27</v>
      </c>
      <c r="B25" s="414" t="s">
        <v>164</v>
      </c>
      <c r="C25" s="958"/>
    </row>
    <row r="26" spans="1:3" s="48" customFormat="1" ht="17.25" customHeight="1">
      <c r="A26" s="271" t="s">
        <v>28</v>
      </c>
      <c r="B26" s="415" t="s">
        <v>161</v>
      </c>
      <c r="C26" s="958">
        <v>6877</v>
      </c>
    </row>
    <row r="27" spans="1:3" s="48" customFormat="1" ht="17.25" customHeight="1">
      <c r="A27" s="271" t="s">
        <v>33</v>
      </c>
      <c r="B27" s="415" t="s">
        <v>461</v>
      </c>
      <c r="C27" s="958"/>
    </row>
    <row r="28" spans="1:3" s="48" customFormat="1" ht="17.25" customHeight="1" thickBot="1">
      <c r="A28" s="333" t="s">
        <v>34</v>
      </c>
      <c r="B28" s="1063" t="s">
        <v>163</v>
      </c>
      <c r="C28" s="1065"/>
    </row>
    <row r="29" spans="1:3" s="48" customFormat="1" ht="17.25" customHeight="1" thickBot="1">
      <c r="A29" s="276" t="s">
        <v>69</v>
      </c>
      <c r="B29" s="286" t="s">
        <v>41</v>
      </c>
      <c r="C29" s="501"/>
    </row>
    <row r="30" spans="1:3" s="48" customFormat="1" ht="17.25" customHeight="1" thickBot="1">
      <c r="A30" s="32" t="s">
        <v>70</v>
      </c>
      <c r="B30" s="33" t="s">
        <v>141</v>
      </c>
      <c r="C30" s="462">
        <f>+C31+C32</f>
        <v>0</v>
      </c>
    </row>
    <row r="31" spans="1:3" s="48" customFormat="1" ht="17.25" customHeight="1">
      <c r="A31" s="274" t="s">
        <v>9</v>
      </c>
      <c r="B31" s="282" t="s">
        <v>139</v>
      </c>
      <c r="C31" s="502"/>
    </row>
    <row r="32" spans="1:3" s="48" customFormat="1" ht="17.25" customHeight="1">
      <c r="A32" s="274" t="s">
        <v>10</v>
      </c>
      <c r="B32" s="283" t="s">
        <v>142</v>
      </c>
      <c r="C32" s="500">
        <f>SUM(C33:C36)</f>
        <v>0</v>
      </c>
    </row>
    <row r="33" spans="1:3" s="48" customFormat="1" ht="17.25" customHeight="1">
      <c r="A33" s="274" t="s">
        <v>143</v>
      </c>
      <c r="B33" s="414" t="s">
        <v>165</v>
      </c>
      <c r="C33" s="500"/>
    </row>
    <row r="34" spans="1:3" s="48" customFormat="1" ht="17.25" customHeight="1">
      <c r="A34" s="274" t="s">
        <v>166</v>
      </c>
      <c r="B34" s="415" t="s">
        <v>161</v>
      </c>
      <c r="C34" s="500"/>
    </row>
    <row r="35" spans="1:3" s="48" customFormat="1" ht="17.25" customHeight="1">
      <c r="A35" s="274" t="s">
        <v>167</v>
      </c>
      <c r="B35" s="415" t="s">
        <v>162</v>
      </c>
      <c r="C35" s="500"/>
    </row>
    <row r="36" spans="1:3" s="48" customFormat="1" ht="17.25" customHeight="1" thickBot="1">
      <c r="A36" s="275" t="s">
        <v>168</v>
      </c>
      <c r="B36" s="416" t="s">
        <v>163</v>
      </c>
      <c r="C36" s="503"/>
    </row>
    <row r="37" spans="1:3" s="48" customFormat="1" ht="17.25" customHeight="1" thickBot="1">
      <c r="A37" s="273" t="s">
        <v>71</v>
      </c>
      <c r="B37" s="281" t="s">
        <v>144</v>
      </c>
      <c r="C37" s="504">
        <f>+C38+C39+C40</f>
        <v>0</v>
      </c>
    </row>
    <row r="38" spans="1:3" s="48" customFormat="1" ht="17.25" customHeight="1">
      <c r="A38" s="274" t="s">
        <v>11</v>
      </c>
      <c r="B38" s="282" t="s">
        <v>145</v>
      </c>
      <c r="C38" s="502"/>
    </row>
    <row r="39" spans="1:3" s="48" customFormat="1" ht="17.25" customHeight="1">
      <c r="A39" s="274" t="s">
        <v>12</v>
      </c>
      <c r="B39" s="284" t="s">
        <v>146</v>
      </c>
      <c r="C39" s="505"/>
    </row>
    <row r="40" spans="1:3" s="48" customFormat="1" ht="17.25" customHeight="1" thickBot="1">
      <c r="A40" s="272" t="s">
        <v>13</v>
      </c>
      <c r="B40" s="285" t="s">
        <v>147</v>
      </c>
      <c r="C40" s="506"/>
    </row>
    <row r="41" spans="1:3" s="59" customFormat="1" ht="17.25" customHeight="1" thickBot="1">
      <c r="A41" s="273" t="s">
        <v>72</v>
      </c>
      <c r="B41" s="281" t="s">
        <v>148</v>
      </c>
      <c r="C41" s="507"/>
    </row>
    <row r="42" spans="1:3" s="59" customFormat="1" ht="17.25" customHeight="1" thickBot="1">
      <c r="A42" s="276" t="s">
        <v>73</v>
      </c>
      <c r="B42" s="286" t="s">
        <v>149</v>
      </c>
      <c r="C42" s="501"/>
    </row>
    <row r="43" spans="1:3" s="59" customFormat="1" ht="17.25" customHeight="1" thickBot="1">
      <c r="A43" s="62" t="s">
        <v>74</v>
      </c>
      <c r="B43" s="281" t="s">
        <v>150</v>
      </c>
      <c r="C43" s="508">
        <f>+C7+C21+C29+C30+C37+C41+C42</f>
        <v>220774</v>
      </c>
    </row>
    <row r="44" spans="1:3" s="59" customFormat="1" ht="17.25" customHeight="1" thickBot="1">
      <c r="A44" s="277" t="s">
        <v>75</v>
      </c>
      <c r="B44" s="281" t="s">
        <v>151</v>
      </c>
      <c r="C44" s="508">
        <f>+C45+C46+C47</f>
        <v>212700</v>
      </c>
    </row>
    <row r="45" spans="1:3" s="59" customFormat="1" ht="17.25" customHeight="1">
      <c r="A45" s="270" t="s">
        <v>152</v>
      </c>
      <c r="B45" s="334" t="s">
        <v>106</v>
      </c>
      <c r="C45" s="509"/>
    </row>
    <row r="46" spans="1:3" s="59" customFormat="1" ht="17.25" customHeight="1">
      <c r="A46" s="274" t="s">
        <v>153</v>
      </c>
      <c r="B46" s="284" t="s">
        <v>154</v>
      </c>
      <c r="C46" s="510"/>
    </row>
    <row r="47" spans="1:3" s="48" customFormat="1" ht="17.25" customHeight="1">
      <c r="A47" s="272" t="s">
        <v>155</v>
      </c>
      <c r="B47" s="284" t="s">
        <v>156</v>
      </c>
      <c r="C47" s="511">
        <f>SUM(C48:C49)</f>
        <v>212700</v>
      </c>
    </row>
    <row r="48" spans="1:3" s="48" customFormat="1" ht="17.25" customHeight="1">
      <c r="A48" s="271" t="s">
        <v>169</v>
      </c>
      <c r="B48" s="287" t="s">
        <v>171</v>
      </c>
      <c r="C48" s="510">
        <v>67989</v>
      </c>
    </row>
    <row r="49" spans="1:3" s="48" customFormat="1" ht="17.25" customHeight="1" thickBot="1">
      <c r="A49" s="335" t="s">
        <v>170</v>
      </c>
      <c r="B49" s="336" t="s">
        <v>172</v>
      </c>
      <c r="C49" s="512">
        <v>144711</v>
      </c>
    </row>
    <row r="50" spans="1:3" s="48" customFormat="1" ht="24" customHeight="1" thickBot="1">
      <c r="A50" s="277" t="s">
        <v>76</v>
      </c>
      <c r="B50" s="288" t="s">
        <v>157</v>
      </c>
      <c r="C50" s="513">
        <f>+C43+C44</f>
        <v>433474</v>
      </c>
    </row>
    <row r="51" spans="1:3" ht="16.5" thickBot="1">
      <c r="A51" s="72"/>
      <c r="B51" s="73"/>
      <c r="C51" s="74"/>
    </row>
    <row r="52" spans="1:3" s="58" customFormat="1" ht="31.5" customHeight="1" thickBot="1">
      <c r="A52" s="62"/>
      <c r="B52" s="184" t="s">
        <v>2</v>
      </c>
      <c r="C52" s="156" t="s">
        <v>100</v>
      </c>
    </row>
    <row r="53" spans="1:3" s="60" customFormat="1" ht="20.25" customHeight="1" thickBot="1">
      <c r="A53" s="62" t="s">
        <v>67</v>
      </c>
      <c r="B53" s="192" t="s">
        <v>158</v>
      </c>
      <c r="C53" s="514">
        <f>SUM(C54:C58)</f>
        <v>419345</v>
      </c>
    </row>
    <row r="54" spans="1:3" ht="20.25" customHeight="1">
      <c r="A54" s="337" t="s">
        <v>18</v>
      </c>
      <c r="B54" s="193" t="s">
        <v>94</v>
      </c>
      <c r="C54" s="515">
        <v>116333</v>
      </c>
    </row>
    <row r="55" spans="1:3" ht="20.25" customHeight="1">
      <c r="A55" s="191" t="s">
        <v>19</v>
      </c>
      <c r="B55" s="194" t="s">
        <v>53</v>
      </c>
      <c r="C55" s="516">
        <v>31730</v>
      </c>
    </row>
    <row r="56" spans="1:3" ht="20.25" customHeight="1">
      <c r="A56" s="191" t="s">
        <v>20</v>
      </c>
      <c r="B56" s="194" t="s">
        <v>35</v>
      </c>
      <c r="C56" s="516">
        <v>271282</v>
      </c>
    </row>
    <row r="57" spans="1:3" ht="20.25" customHeight="1">
      <c r="A57" s="191" t="s">
        <v>21</v>
      </c>
      <c r="B57" s="194" t="s">
        <v>54</v>
      </c>
      <c r="C57" s="517"/>
    </row>
    <row r="58" spans="1:3" ht="20.25" customHeight="1" thickBot="1">
      <c r="A58" s="339" t="s">
        <v>36</v>
      </c>
      <c r="B58" s="340" t="s">
        <v>55</v>
      </c>
      <c r="C58" s="518"/>
    </row>
    <row r="59" spans="1:3" ht="20.25" customHeight="1" thickBot="1">
      <c r="A59" s="273" t="s">
        <v>68</v>
      </c>
      <c r="B59" s="281" t="s">
        <v>462</v>
      </c>
      <c r="C59" s="519">
        <f>SUM(C60:C63)</f>
        <v>14129</v>
      </c>
    </row>
    <row r="60" spans="1:3" s="60" customFormat="1" ht="20.25" customHeight="1">
      <c r="A60" s="341" t="s">
        <v>24</v>
      </c>
      <c r="B60" s="894" t="s">
        <v>103</v>
      </c>
      <c r="C60" s="494">
        <v>8509</v>
      </c>
    </row>
    <row r="61" spans="1:3" ht="20.25" customHeight="1">
      <c r="A61" s="191" t="s">
        <v>25</v>
      </c>
      <c r="B61" s="895" t="s">
        <v>56</v>
      </c>
      <c r="C61" s="958">
        <v>3175</v>
      </c>
    </row>
    <row r="62" spans="1:3" ht="20.25" customHeight="1">
      <c r="A62" s="191" t="s">
        <v>26</v>
      </c>
      <c r="B62" s="896" t="s">
        <v>467</v>
      </c>
      <c r="C62" s="959">
        <v>2445</v>
      </c>
    </row>
    <row r="63" spans="1:3" ht="20.25" customHeight="1" thickBot="1">
      <c r="A63" s="191" t="s">
        <v>27</v>
      </c>
      <c r="B63" s="897" t="s">
        <v>3</v>
      </c>
      <c r="C63" s="959"/>
    </row>
    <row r="64" spans="1:3" ht="26.25" customHeight="1" thickBot="1">
      <c r="A64" s="62" t="s">
        <v>69</v>
      </c>
      <c r="B64" s="306" t="s">
        <v>160</v>
      </c>
      <c r="C64" s="514">
        <f>+C53+C59</f>
        <v>433474</v>
      </c>
    </row>
    <row r="65" spans="1:3" ht="15.75" customHeight="1" thickBot="1">
      <c r="A65" s="72"/>
      <c r="B65" s="169"/>
      <c r="C65" s="176"/>
    </row>
    <row r="66" spans="1:3" ht="20.25" customHeight="1" thickBot="1">
      <c r="A66" s="96" t="s">
        <v>845</v>
      </c>
      <c r="B66" s="264"/>
      <c r="C66" s="520">
        <v>55</v>
      </c>
    </row>
    <row r="67" spans="1:3" ht="20.25" customHeight="1" thickBot="1">
      <c r="A67" s="1822" t="s">
        <v>460</v>
      </c>
      <c r="B67" s="1823"/>
      <c r="C67" s="520">
        <v>80</v>
      </c>
    </row>
  </sheetData>
  <sheetProtection formatCells="0"/>
  <mergeCells count="5">
    <mergeCell ref="A1:A2"/>
    <mergeCell ref="B1:B2"/>
    <mergeCell ref="C1:C2"/>
    <mergeCell ref="A67:B67"/>
    <mergeCell ref="A6:B6"/>
  </mergeCells>
  <printOptions horizontalCentered="1"/>
  <pageMargins left="0.19685039370078741" right="0.19685039370078741" top="0.78740157480314965" bottom="0.39370078740157483" header="0.59055118110236227" footer="0.78740157480314965"/>
  <pageSetup paperSize="9" scale="75" orientation="portrait" verticalDpi="300" r:id="rId1"/>
  <headerFooter alignWithMargins="0">
    <oddHeader>&amp;R&amp;"Times New Roman CE,Dőlt"&amp;14 10.2 melléklet a ... /2016. (...) önkormányzati rendelethez</oddHeader>
  </headerFooter>
  <rowBreaks count="1" manualBreakCount="1">
    <brk id="51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C67"/>
  <sheetViews>
    <sheetView zoomScale="93" zoomScaleNormal="93" workbookViewId="0">
      <selection activeCell="B17" sqref="B17"/>
    </sheetView>
  </sheetViews>
  <sheetFormatPr defaultColWidth="9.33203125" defaultRowHeight="12.75"/>
  <cols>
    <col min="1" max="1" width="13.83203125" style="61" customWidth="1"/>
    <col min="2" max="2" width="82.33203125" style="57" customWidth="1"/>
    <col min="3" max="3" width="20.1640625" style="57" customWidth="1"/>
    <col min="4" max="16384" width="9.33203125" style="57"/>
  </cols>
  <sheetData>
    <row r="1" spans="1:3" s="55" customFormat="1" ht="24" customHeight="1">
      <c r="A1" s="1812" t="s">
        <v>813</v>
      </c>
      <c r="B1" s="1818" t="s">
        <v>112</v>
      </c>
      <c r="C1" s="1808" t="s">
        <v>833</v>
      </c>
    </row>
    <row r="2" spans="1:3" s="55" customFormat="1" ht="16.5" thickBot="1">
      <c r="A2" s="1813"/>
      <c r="B2" s="1819"/>
      <c r="C2" s="1809"/>
    </row>
    <row r="3" spans="1:3" s="56" customFormat="1" ht="16.5" customHeight="1" thickBot="1">
      <c r="A3" s="55"/>
      <c r="B3" s="55"/>
    </row>
    <row r="4" spans="1:3" ht="33.75" customHeight="1" thickBot="1">
      <c r="A4" s="62" t="s">
        <v>59</v>
      </c>
      <c r="B4" s="62" t="s">
        <v>0</v>
      </c>
      <c r="C4" s="156" t="s">
        <v>100</v>
      </c>
    </row>
    <row r="5" spans="1:3" s="58" customFormat="1" ht="14.25" customHeight="1" thickBot="1">
      <c r="A5" s="164">
        <v>1</v>
      </c>
      <c r="B5" s="165">
        <v>2</v>
      </c>
      <c r="C5" s="1340">
        <v>3</v>
      </c>
    </row>
    <row r="6" spans="1:3" s="58" customFormat="1" ht="22.5" customHeight="1" thickBot="1">
      <c r="A6" s="1811" t="s">
        <v>1</v>
      </c>
      <c r="B6" s="1811"/>
      <c r="C6" s="639" t="s">
        <v>101</v>
      </c>
    </row>
    <row r="7" spans="1:3" s="59" customFormat="1" ht="19.5" customHeight="1" thickBot="1">
      <c r="A7" s="28" t="s">
        <v>67</v>
      </c>
      <c r="B7" s="29" t="s">
        <v>126</v>
      </c>
      <c r="C7" s="462">
        <f>SUM(C8+C9+C13+C14+C15+C16+C17+C18+C19+C20)</f>
        <v>20524</v>
      </c>
    </row>
    <row r="8" spans="1:3" s="59" customFormat="1" ht="19.5" customHeight="1">
      <c r="A8" s="68" t="s">
        <v>18</v>
      </c>
      <c r="B8" s="30" t="s">
        <v>127</v>
      </c>
      <c r="C8" s="430"/>
    </row>
    <row r="9" spans="1:3" s="59" customFormat="1" ht="19.5" customHeight="1">
      <c r="A9" s="66" t="s">
        <v>19</v>
      </c>
      <c r="B9" s="31" t="s">
        <v>128</v>
      </c>
      <c r="C9" s="457">
        <f>SUM(C10:C12)</f>
        <v>11582</v>
      </c>
    </row>
    <row r="10" spans="1:3" s="59" customFormat="1" ht="19.5" customHeight="1">
      <c r="A10" s="66" t="s">
        <v>57</v>
      </c>
      <c r="B10" s="247" t="s">
        <v>176</v>
      </c>
      <c r="C10" s="473"/>
    </row>
    <row r="11" spans="1:3" s="59" customFormat="1" ht="19.5" customHeight="1">
      <c r="A11" s="66" t="s">
        <v>58</v>
      </c>
      <c r="B11" s="247" t="s">
        <v>177</v>
      </c>
      <c r="C11" s="410">
        <v>4597</v>
      </c>
    </row>
    <row r="12" spans="1:3" s="59" customFormat="1" ht="19.5" customHeight="1">
      <c r="A12" s="66" t="s">
        <v>175</v>
      </c>
      <c r="B12" s="247" t="s">
        <v>178</v>
      </c>
      <c r="C12" s="410">
        <v>6985</v>
      </c>
    </row>
    <row r="13" spans="1:3" s="59" customFormat="1" ht="19.5" customHeight="1">
      <c r="A13" s="66" t="s">
        <v>20</v>
      </c>
      <c r="B13" s="31" t="s">
        <v>129</v>
      </c>
      <c r="C13" s="411">
        <v>7040</v>
      </c>
    </row>
    <row r="14" spans="1:3" s="59" customFormat="1" ht="19.5" customHeight="1">
      <c r="A14" s="66" t="s">
        <v>21</v>
      </c>
      <c r="B14" s="31" t="s">
        <v>130</v>
      </c>
      <c r="C14" s="474"/>
    </row>
    <row r="15" spans="1:3" s="59" customFormat="1" ht="19.5" customHeight="1">
      <c r="A15" s="66" t="s">
        <v>36</v>
      </c>
      <c r="B15" s="31" t="s">
        <v>131</v>
      </c>
      <c r="C15" s="474"/>
    </row>
    <row r="16" spans="1:3" s="59" customFormat="1" ht="19.5" customHeight="1">
      <c r="A16" s="66" t="s">
        <v>22</v>
      </c>
      <c r="B16" s="31" t="s">
        <v>132</v>
      </c>
      <c r="C16" s="411">
        <v>1900</v>
      </c>
    </row>
    <row r="17" spans="1:3" s="59" customFormat="1" ht="19.5" customHeight="1">
      <c r="A17" s="66" t="s">
        <v>23</v>
      </c>
      <c r="B17" s="31" t="s">
        <v>133</v>
      </c>
      <c r="C17" s="411"/>
    </row>
    <row r="18" spans="1:3" s="59" customFormat="1" ht="19.5" customHeight="1">
      <c r="A18" s="66" t="s">
        <v>30</v>
      </c>
      <c r="B18" s="31" t="s">
        <v>134</v>
      </c>
      <c r="C18" s="411">
        <v>2</v>
      </c>
    </row>
    <row r="19" spans="1:3" s="48" customFormat="1" ht="19.5" customHeight="1">
      <c r="A19" s="66" t="s">
        <v>31</v>
      </c>
      <c r="B19" s="31" t="s">
        <v>135</v>
      </c>
      <c r="C19" s="411"/>
    </row>
    <row r="20" spans="1:3" s="48" customFormat="1" ht="19.5" customHeight="1" thickBot="1">
      <c r="A20" s="69" t="s">
        <v>32</v>
      </c>
      <c r="B20" s="167" t="s">
        <v>136</v>
      </c>
      <c r="C20" s="1299"/>
    </row>
    <row r="21" spans="1:3" s="59" customFormat="1" ht="19.5" customHeight="1" thickBot="1">
      <c r="A21" s="28" t="s">
        <v>68</v>
      </c>
      <c r="B21" s="29" t="s">
        <v>137</v>
      </c>
      <c r="C21" s="485">
        <f>SUM(C22:C24)</f>
        <v>225333</v>
      </c>
    </row>
    <row r="22" spans="1:3" s="48" customFormat="1" ht="19.5" customHeight="1">
      <c r="A22" s="270" t="s">
        <v>24</v>
      </c>
      <c r="B22" s="345" t="s">
        <v>138</v>
      </c>
      <c r="C22" s="486"/>
    </row>
    <row r="23" spans="1:3" s="48" customFormat="1" ht="19.5" customHeight="1">
      <c r="A23" s="271" t="s">
        <v>25</v>
      </c>
      <c r="B23" s="346" t="s">
        <v>139</v>
      </c>
      <c r="C23" s="426"/>
    </row>
    <row r="24" spans="1:3" s="48" customFormat="1" ht="19.5" customHeight="1">
      <c r="A24" s="271" t="s">
        <v>26</v>
      </c>
      <c r="B24" s="346" t="s">
        <v>140</v>
      </c>
      <c r="C24" s="373">
        <f>SUM(C25:C28)</f>
        <v>225333</v>
      </c>
    </row>
    <row r="25" spans="1:3" s="48" customFormat="1" ht="19.5" customHeight="1">
      <c r="A25" s="271" t="s">
        <v>27</v>
      </c>
      <c r="B25" s="417" t="s">
        <v>164</v>
      </c>
      <c r="C25" s="410">
        <v>2590</v>
      </c>
    </row>
    <row r="26" spans="1:3" s="48" customFormat="1" ht="17.25" customHeight="1">
      <c r="A26" s="271" t="s">
        <v>28</v>
      </c>
      <c r="B26" s="418" t="s">
        <v>161</v>
      </c>
      <c r="C26" s="410"/>
    </row>
    <row r="27" spans="1:3" s="48" customFormat="1" ht="17.25" customHeight="1">
      <c r="A27" s="271" t="s">
        <v>33</v>
      </c>
      <c r="B27" s="418" t="s">
        <v>162</v>
      </c>
      <c r="C27" s="410">
        <v>222743</v>
      </c>
    </row>
    <row r="28" spans="1:3" s="48" customFormat="1" ht="17.25" customHeight="1" thickBot="1">
      <c r="A28" s="271" t="s">
        <v>34</v>
      </c>
      <c r="B28" s="418" t="s">
        <v>163</v>
      </c>
      <c r="C28" s="410"/>
    </row>
    <row r="29" spans="1:3" s="48" customFormat="1" ht="17.25" customHeight="1" thickBot="1">
      <c r="A29" s="32" t="s">
        <v>69</v>
      </c>
      <c r="B29" s="33" t="s">
        <v>41</v>
      </c>
      <c r="C29" s="461"/>
    </row>
    <row r="30" spans="1:3" s="48" customFormat="1" ht="17.25" customHeight="1" thickBot="1">
      <c r="A30" s="32" t="s">
        <v>70</v>
      </c>
      <c r="B30" s="33" t="s">
        <v>141</v>
      </c>
      <c r="C30" s="462">
        <f>+C31+C32</f>
        <v>0</v>
      </c>
    </row>
    <row r="31" spans="1:3" s="48" customFormat="1" ht="17.25" customHeight="1">
      <c r="A31" s="68" t="s">
        <v>9</v>
      </c>
      <c r="B31" s="34" t="s">
        <v>139</v>
      </c>
      <c r="C31" s="466"/>
    </row>
    <row r="32" spans="1:3" s="48" customFormat="1" ht="17.25" customHeight="1">
      <c r="A32" s="66" t="s">
        <v>10</v>
      </c>
      <c r="B32" s="38" t="s">
        <v>142</v>
      </c>
      <c r="C32" s="464">
        <f>SUM(C33:C36)</f>
        <v>0</v>
      </c>
    </row>
    <row r="33" spans="1:3" s="48" customFormat="1" ht="17.25" customHeight="1">
      <c r="A33" s="66" t="s">
        <v>143</v>
      </c>
      <c r="B33" s="31" t="s">
        <v>165</v>
      </c>
      <c r="C33" s="459"/>
    </row>
    <row r="34" spans="1:3" s="48" customFormat="1" ht="17.25" customHeight="1">
      <c r="A34" s="66" t="s">
        <v>166</v>
      </c>
      <c r="B34" s="67" t="s">
        <v>161</v>
      </c>
      <c r="C34" s="459"/>
    </row>
    <row r="35" spans="1:3" s="48" customFormat="1" ht="17.25" customHeight="1">
      <c r="A35" s="66" t="s">
        <v>167</v>
      </c>
      <c r="B35" s="67" t="s">
        <v>162</v>
      </c>
      <c r="C35" s="459"/>
    </row>
    <row r="36" spans="1:3" s="48" customFormat="1" ht="17.25" customHeight="1" thickBot="1">
      <c r="A36" s="69" t="s">
        <v>168</v>
      </c>
      <c r="B36" s="297" t="s">
        <v>163</v>
      </c>
      <c r="C36" s="488"/>
    </row>
    <row r="37" spans="1:3" s="48" customFormat="1" ht="17.25" customHeight="1" thickBot="1">
      <c r="A37" s="32" t="s">
        <v>71</v>
      </c>
      <c r="B37" s="33" t="s">
        <v>144</v>
      </c>
      <c r="C37" s="462">
        <f>+C38+C39+C40</f>
        <v>0</v>
      </c>
    </row>
    <row r="38" spans="1:3" s="48" customFormat="1" ht="17.25" customHeight="1">
      <c r="A38" s="68" t="s">
        <v>11</v>
      </c>
      <c r="B38" s="34" t="s">
        <v>145</v>
      </c>
      <c r="C38" s="466"/>
    </row>
    <row r="39" spans="1:3" s="48" customFormat="1" ht="17.25" customHeight="1">
      <c r="A39" s="66" t="s">
        <v>12</v>
      </c>
      <c r="B39" s="38" t="s">
        <v>146</v>
      </c>
      <c r="C39" s="464"/>
    </row>
    <row r="40" spans="1:3" s="48" customFormat="1" ht="17.25" customHeight="1" thickBot="1">
      <c r="A40" s="69" t="s">
        <v>13</v>
      </c>
      <c r="B40" s="35" t="s">
        <v>147</v>
      </c>
      <c r="C40" s="468"/>
    </row>
    <row r="41" spans="1:3" s="59" customFormat="1" ht="17.25" customHeight="1" thickBot="1">
      <c r="A41" s="32" t="s">
        <v>72</v>
      </c>
      <c r="B41" s="33" t="s">
        <v>148</v>
      </c>
      <c r="C41" s="461"/>
    </row>
    <row r="42" spans="1:3" s="59" customFormat="1" ht="17.25" customHeight="1" thickBot="1">
      <c r="A42" s="32" t="s">
        <v>73</v>
      </c>
      <c r="B42" s="33" t="s">
        <v>149</v>
      </c>
      <c r="C42" s="461"/>
    </row>
    <row r="43" spans="1:3" s="59" customFormat="1" ht="17.25" customHeight="1" thickBot="1">
      <c r="A43" s="28" t="s">
        <v>74</v>
      </c>
      <c r="B43" s="33" t="s">
        <v>150</v>
      </c>
      <c r="C43" s="485">
        <f>+C7+C21+C29+C30+C37+C41+C42</f>
        <v>245857</v>
      </c>
    </row>
    <row r="44" spans="1:3" s="59" customFormat="1" ht="17.25" customHeight="1" thickBot="1">
      <c r="A44" s="36" t="s">
        <v>75</v>
      </c>
      <c r="B44" s="33" t="s">
        <v>151</v>
      </c>
      <c r="C44" s="485">
        <f>+C45+C46+C47</f>
        <v>21280</v>
      </c>
    </row>
    <row r="45" spans="1:3" s="59" customFormat="1" ht="19.5" customHeight="1">
      <c r="A45" s="65" t="s">
        <v>152</v>
      </c>
      <c r="B45" s="162" t="s">
        <v>106</v>
      </c>
      <c r="C45" s="359"/>
    </row>
    <row r="46" spans="1:3" s="59" customFormat="1" ht="19.5" customHeight="1">
      <c r="A46" s="66" t="s">
        <v>153</v>
      </c>
      <c r="B46" s="38" t="s">
        <v>154</v>
      </c>
      <c r="C46" s="360"/>
    </row>
    <row r="47" spans="1:3" s="48" customFormat="1" ht="19.5" customHeight="1">
      <c r="A47" s="189" t="s">
        <v>155</v>
      </c>
      <c r="B47" s="190" t="s">
        <v>156</v>
      </c>
      <c r="C47" s="344">
        <f>SUM(C48:C49)</f>
        <v>21280</v>
      </c>
    </row>
    <row r="48" spans="1:3" s="48" customFormat="1" ht="19.5" customHeight="1">
      <c r="A48" s="66" t="s">
        <v>169</v>
      </c>
      <c r="B48" s="38" t="s">
        <v>171</v>
      </c>
      <c r="C48" s="457">
        <v>375</v>
      </c>
    </row>
    <row r="49" spans="1:3" s="48" customFormat="1" ht="19.5" customHeight="1" thickBot="1">
      <c r="A49" s="163" t="s">
        <v>170</v>
      </c>
      <c r="B49" s="291" t="s">
        <v>172</v>
      </c>
      <c r="C49" s="489">
        <v>20905</v>
      </c>
    </row>
    <row r="50" spans="1:3" s="48" customFormat="1" ht="17.25" customHeight="1" thickBot="1">
      <c r="A50" s="36" t="s">
        <v>76</v>
      </c>
      <c r="B50" s="175" t="s">
        <v>157</v>
      </c>
      <c r="C50" s="77">
        <f>+C43+C44</f>
        <v>267137</v>
      </c>
    </row>
    <row r="51" spans="1:3" ht="16.5" thickBot="1">
      <c r="A51" s="72"/>
      <c r="B51" s="73"/>
      <c r="C51" s="74"/>
    </row>
    <row r="52" spans="1:3" s="58" customFormat="1" ht="35.25" customHeight="1" thickBot="1">
      <c r="A52" s="300"/>
      <c r="B52" s="408" t="s">
        <v>2</v>
      </c>
      <c r="C52" s="156" t="s">
        <v>100</v>
      </c>
    </row>
    <row r="53" spans="1:3" s="60" customFormat="1" ht="19.5" customHeight="1" thickBot="1">
      <c r="A53" s="28" t="s">
        <v>67</v>
      </c>
      <c r="B53" s="75" t="s">
        <v>158</v>
      </c>
      <c r="C53" s="490">
        <f>SUM(C54:C58)</f>
        <v>266807</v>
      </c>
    </row>
    <row r="54" spans="1:3" ht="19.5" customHeight="1">
      <c r="A54" s="302" t="s">
        <v>18</v>
      </c>
      <c r="B54" s="30" t="s">
        <v>94</v>
      </c>
      <c r="C54" s="478">
        <v>126171</v>
      </c>
    </row>
    <row r="55" spans="1:3" ht="19.5" customHeight="1">
      <c r="A55" s="76" t="s">
        <v>19</v>
      </c>
      <c r="B55" s="31" t="s">
        <v>53</v>
      </c>
      <c r="C55" s="437">
        <v>36840</v>
      </c>
    </row>
    <row r="56" spans="1:3" ht="19.5" customHeight="1">
      <c r="A56" s="76" t="s">
        <v>20</v>
      </c>
      <c r="B56" s="31" t="s">
        <v>35</v>
      </c>
      <c r="C56" s="437">
        <v>103796</v>
      </c>
    </row>
    <row r="57" spans="1:3" ht="19.5" customHeight="1">
      <c r="A57" s="76" t="s">
        <v>21</v>
      </c>
      <c r="B57" s="31" t="s">
        <v>54</v>
      </c>
      <c r="C57" s="437"/>
    </row>
    <row r="58" spans="1:3" ht="19.5" customHeight="1" thickBot="1">
      <c r="A58" s="303" t="s">
        <v>36</v>
      </c>
      <c r="B58" s="167" t="s">
        <v>55</v>
      </c>
      <c r="C58" s="491"/>
    </row>
    <row r="59" spans="1:3" ht="19.5" customHeight="1" thickBot="1">
      <c r="A59" s="28" t="s">
        <v>68</v>
      </c>
      <c r="B59" s="75" t="s">
        <v>159</v>
      </c>
      <c r="C59" s="77">
        <f>SUM(C60:C63)</f>
        <v>330</v>
      </c>
    </row>
    <row r="60" spans="1:3" s="60" customFormat="1" ht="19.5" customHeight="1">
      <c r="A60" s="302" t="s">
        <v>24</v>
      </c>
      <c r="B60" s="30" t="s">
        <v>103</v>
      </c>
      <c r="C60" s="430"/>
    </row>
    <row r="61" spans="1:3" ht="19.5" customHeight="1">
      <c r="A61" s="76" t="s">
        <v>25</v>
      </c>
      <c r="B61" s="31" t="s">
        <v>56</v>
      </c>
      <c r="C61" s="427"/>
    </row>
    <row r="62" spans="1:3" ht="19.5" customHeight="1">
      <c r="A62" s="303" t="s">
        <v>26</v>
      </c>
      <c r="B62" s="167" t="s">
        <v>467</v>
      </c>
      <c r="C62" s="566">
        <v>330</v>
      </c>
    </row>
    <row r="63" spans="1:3" ht="19.5" customHeight="1" thickBot="1">
      <c r="A63" s="303" t="s">
        <v>27</v>
      </c>
      <c r="B63" s="167" t="s">
        <v>3</v>
      </c>
      <c r="C63" s="428"/>
    </row>
    <row r="64" spans="1:3" ht="19.5" customHeight="1" thickBot="1">
      <c r="A64" s="28" t="s">
        <v>69</v>
      </c>
      <c r="B64" s="37" t="s">
        <v>160</v>
      </c>
      <c r="C64" s="77">
        <f>+C53+C59</f>
        <v>267137</v>
      </c>
    </row>
    <row r="65" spans="1:3" ht="15.75" customHeight="1" thickBot="1">
      <c r="A65" s="72"/>
      <c r="B65" s="73"/>
      <c r="C65" s="176"/>
    </row>
    <row r="66" spans="1:3" ht="18.75" customHeight="1" thickBot="1">
      <c r="A66" s="96" t="s">
        <v>845</v>
      </c>
      <c r="B66" s="264"/>
      <c r="C66" s="492">
        <v>57</v>
      </c>
    </row>
    <row r="67" spans="1:3" ht="18.75" customHeight="1" thickBot="1">
      <c r="A67" s="39" t="s">
        <v>60</v>
      </c>
      <c r="B67" s="40"/>
      <c r="C67" s="492"/>
    </row>
  </sheetData>
  <sheetProtection formatCells="0"/>
  <mergeCells count="4">
    <mergeCell ref="A1:A2"/>
    <mergeCell ref="B1:B2"/>
    <mergeCell ref="C1:C2"/>
    <mergeCell ref="A6:B6"/>
  </mergeCells>
  <printOptions horizontalCentered="1"/>
  <pageMargins left="0.39370078740157483" right="0.39370078740157483" top="0.78740157480314965" bottom="0.39370078740157483" header="0.59055118110236227" footer="0.78740157480314965"/>
  <pageSetup paperSize="9" scale="80" orientation="portrait" verticalDpi="300" r:id="rId1"/>
  <headerFooter alignWithMargins="0">
    <oddHeader>&amp;R&amp;"Times New Roman CE,Dőlt"&amp;14 10.3. melléklet a ..../2016. (...)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C67"/>
  <sheetViews>
    <sheetView zoomScale="93" zoomScaleNormal="93" workbookViewId="0">
      <selection activeCell="C6" sqref="C6"/>
    </sheetView>
  </sheetViews>
  <sheetFormatPr defaultColWidth="9.33203125" defaultRowHeight="12.75"/>
  <cols>
    <col min="1" max="1" width="13.83203125" style="61" customWidth="1"/>
    <col min="2" max="2" width="79.1640625" style="57" customWidth="1"/>
    <col min="3" max="3" width="19.1640625" style="57" customWidth="1"/>
    <col min="4" max="16384" width="9.33203125" style="57"/>
  </cols>
  <sheetData>
    <row r="1" spans="1:3" s="55" customFormat="1" ht="20.25" customHeight="1">
      <c r="A1" s="1734" t="s">
        <v>814</v>
      </c>
      <c r="B1" s="1824" t="s">
        <v>61</v>
      </c>
      <c r="C1" s="1826" t="s">
        <v>833</v>
      </c>
    </row>
    <row r="2" spans="1:3" s="55" customFormat="1" ht="16.5" thickBot="1">
      <c r="A2" s="1735"/>
      <c r="B2" s="1825"/>
      <c r="C2" s="1827"/>
    </row>
    <row r="3" spans="1:3" s="56" customFormat="1" ht="15" customHeight="1" thickBot="1">
      <c r="A3" s="55"/>
      <c r="B3" s="55"/>
    </row>
    <row r="4" spans="1:3" ht="35.25" customHeight="1" thickBot="1">
      <c r="A4" s="62" t="s">
        <v>59</v>
      </c>
      <c r="B4" s="64" t="s">
        <v>0</v>
      </c>
      <c r="C4" s="156" t="s">
        <v>100</v>
      </c>
    </row>
    <row r="5" spans="1:3" s="179" customFormat="1" ht="12.95" customHeight="1" thickBot="1">
      <c r="A5" s="164">
        <v>1</v>
      </c>
      <c r="B5" s="165">
        <v>2</v>
      </c>
      <c r="C5" s="174">
        <v>3</v>
      </c>
    </row>
    <row r="6" spans="1:3" s="58" customFormat="1" ht="26.25" customHeight="1" thickBot="1">
      <c r="A6" s="1811" t="s">
        <v>1</v>
      </c>
      <c r="B6" s="1811"/>
      <c r="C6" s="639" t="s">
        <v>101</v>
      </c>
    </row>
    <row r="7" spans="1:3" s="59" customFormat="1" ht="24" customHeight="1" thickBot="1">
      <c r="A7" s="28" t="s">
        <v>67</v>
      </c>
      <c r="B7" s="29" t="s">
        <v>126</v>
      </c>
      <c r="C7" s="208">
        <f>SUM(C8+C9+C13+C14+C15+C16+C17+C18+C19+C20)</f>
        <v>9433</v>
      </c>
    </row>
    <row r="8" spans="1:3" s="59" customFormat="1" ht="17.25" customHeight="1">
      <c r="A8" s="65" t="s">
        <v>18</v>
      </c>
      <c r="B8" s="42" t="s">
        <v>127</v>
      </c>
      <c r="C8" s="455"/>
    </row>
    <row r="9" spans="1:3" s="59" customFormat="1" ht="17.25" customHeight="1">
      <c r="A9" s="66" t="s">
        <v>19</v>
      </c>
      <c r="B9" s="31" t="s">
        <v>128</v>
      </c>
      <c r="C9" s="407">
        <f>SUM(C10:C12)</f>
        <v>2915</v>
      </c>
    </row>
    <row r="10" spans="1:3" s="59" customFormat="1" ht="17.25" customHeight="1">
      <c r="A10" s="66" t="s">
        <v>57</v>
      </c>
      <c r="B10" s="247" t="s">
        <v>176</v>
      </c>
      <c r="C10" s="456">
        <v>2737</v>
      </c>
    </row>
    <row r="11" spans="1:3" s="59" customFormat="1" ht="17.25" customHeight="1">
      <c r="A11" s="66" t="s">
        <v>58</v>
      </c>
      <c r="B11" s="247" t="s">
        <v>177</v>
      </c>
      <c r="C11" s="456">
        <v>18</v>
      </c>
    </row>
    <row r="12" spans="1:3" s="59" customFormat="1" ht="17.25" customHeight="1">
      <c r="A12" s="66" t="s">
        <v>175</v>
      </c>
      <c r="B12" s="247" t="s">
        <v>178</v>
      </c>
      <c r="C12" s="456">
        <v>160</v>
      </c>
    </row>
    <row r="13" spans="1:3" s="59" customFormat="1" ht="17.25" customHeight="1">
      <c r="A13" s="66" t="s">
        <v>20</v>
      </c>
      <c r="B13" s="31" t="s">
        <v>129</v>
      </c>
      <c r="C13" s="457">
        <v>200</v>
      </c>
    </row>
    <row r="14" spans="1:3" s="59" customFormat="1" ht="17.25" customHeight="1">
      <c r="A14" s="66" t="s">
        <v>21</v>
      </c>
      <c r="B14" s="31" t="s">
        <v>130</v>
      </c>
      <c r="C14" s="457"/>
    </row>
    <row r="15" spans="1:3" s="59" customFormat="1" ht="17.25" customHeight="1">
      <c r="A15" s="66" t="s">
        <v>36</v>
      </c>
      <c r="B15" s="31" t="s">
        <v>131</v>
      </c>
      <c r="C15" s="457">
        <v>3600</v>
      </c>
    </row>
    <row r="16" spans="1:3" s="59" customFormat="1" ht="17.25" customHeight="1">
      <c r="A16" s="66" t="s">
        <v>22</v>
      </c>
      <c r="B16" s="31" t="s">
        <v>132</v>
      </c>
      <c r="C16" s="457">
        <v>1808</v>
      </c>
    </row>
    <row r="17" spans="1:3" s="59" customFormat="1" ht="17.25" customHeight="1">
      <c r="A17" s="66" t="s">
        <v>23</v>
      </c>
      <c r="B17" s="43" t="s">
        <v>133</v>
      </c>
      <c r="C17" s="457">
        <v>910</v>
      </c>
    </row>
    <row r="18" spans="1:3" s="59" customFormat="1" ht="17.25" customHeight="1">
      <c r="A18" s="66" t="s">
        <v>30</v>
      </c>
      <c r="B18" s="31" t="s">
        <v>134</v>
      </c>
      <c r="C18" s="452"/>
    </row>
    <row r="19" spans="1:3" s="48" customFormat="1" ht="17.25" customHeight="1">
      <c r="A19" s="66" t="s">
        <v>31</v>
      </c>
      <c r="B19" s="31" t="s">
        <v>135</v>
      </c>
      <c r="C19" s="407"/>
    </row>
    <row r="20" spans="1:3" s="48" customFormat="1" ht="17.25" customHeight="1" thickBot="1">
      <c r="A20" s="163" t="s">
        <v>32</v>
      </c>
      <c r="B20" s="318" t="s">
        <v>136</v>
      </c>
      <c r="C20" s="458"/>
    </row>
    <row r="21" spans="1:3" s="59" customFormat="1" ht="30.75" customHeight="1" thickBot="1">
      <c r="A21" s="28" t="s">
        <v>68</v>
      </c>
      <c r="B21" s="29" t="s">
        <v>137</v>
      </c>
      <c r="C21" s="208">
        <f>SUM(C22:C24)</f>
        <v>0</v>
      </c>
    </row>
    <row r="22" spans="1:3" s="48" customFormat="1" ht="17.25" customHeight="1">
      <c r="A22" s="68" t="s">
        <v>24</v>
      </c>
      <c r="B22" s="30" t="s">
        <v>138</v>
      </c>
      <c r="C22" s="430"/>
    </row>
    <row r="23" spans="1:3" s="48" customFormat="1" ht="17.25" customHeight="1">
      <c r="A23" s="66" t="s">
        <v>25</v>
      </c>
      <c r="B23" s="31" t="s">
        <v>139</v>
      </c>
      <c r="C23" s="427"/>
    </row>
    <row r="24" spans="1:3" s="48" customFormat="1" ht="17.25" customHeight="1">
      <c r="A24" s="66" t="s">
        <v>26</v>
      </c>
      <c r="B24" s="31" t="s">
        <v>140</v>
      </c>
      <c r="C24" s="459">
        <f>SUM(C25:C28)</f>
        <v>0</v>
      </c>
    </row>
    <row r="25" spans="1:3" s="48" customFormat="1" ht="17.25" customHeight="1">
      <c r="A25" s="66" t="s">
        <v>27</v>
      </c>
      <c r="B25" s="190" t="s">
        <v>164</v>
      </c>
      <c r="C25" s="459"/>
    </row>
    <row r="26" spans="1:3" s="48" customFormat="1" ht="17.25" customHeight="1">
      <c r="A26" s="66" t="s">
        <v>28</v>
      </c>
      <c r="B26" s="412" t="s">
        <v>161</v>
      </c>
      <c r="C26" s="459"/>
    </row>
    <row r="27" spans="1:3" s="48" customFormat="1" ht="17.25" customHeight="1">
      <c r="A27" s="66" t="s">
        <v>33</v>
      </c>
      <c r="B27" s="412" t="s">
        <v>162</v>
      </c>
      <c r="C27" s="459"/>
    </row>
    <row r="28" spans="1:3" s="48" customFormat="1" ht="17.25" customHeight="1" thickBot="1">
      <c r="A28" s="69" t="s">
        <v>34</v>
      </c>
      <c r="B28" s="419" t="s">
        <v>163</v>
      </c>
      <c r="C28" s="460"/>
    </row>
    <row r="29" spans="1:3" s="48" customFormat="1" ht="17.25" customHeight="1" thickBot="1">
      <c r="A29" s="32" t="s">
        <v>69</v>
      </c>
      <c r="B29" s="33" t="s">
        <v>41</v>
      </c>
      <c r="C29" s="461"/>
    </row>
    <row r="30" spans="1:3" s="48" customFormat="1" ht="30.75" customHeight="1" thickBot="1">
      <c r="A30" s="32" t="s">
        <v>70</v>
      </c>
      <c r="B30" s="33" t="s">
        <v>141</v>
      </c>
      <c r="C30" s="462">
        <f>+C31+C32</f>
        <v>0</v>
      </c>
    </row>
    <row r="31" spans="1:3" s="48" customFormat="1" ht="17.25" customHeight="1">
      <c r="A31" s="65" t="s">
        <v>9</v>
      </c>
      <c r="B31" s="162" t="s">
        <v>139</v>
      </c>
      <c r="C31" s="463"/>
    </row>
    <row r="32" spans="1:3" s="48" customFormat="1" ht="17.25" customHeight="1">
      <c r="A32" s="68" t="s">
        <v>10</v>
      </c>
      <c r="B32" s="35" t="s">
        <v>142</v>
      </c>
      <c r="C32" s="460">
        <f>SUM(C33:C36)</f>
        <v>0</v>
      </c>
    </row>
    <row r="33" spans="1:3" s="48" customFormat="1" ht="17.25" customHeight="1">
      <c r="A33" s="68" t="s">
        <v>143</v>
      </c>
      <c r="B33" s="31" t="s">
        <v>165</v>
      </c>
      <c r="C33" s="464"/>
    </row>
    <row r="34" spans="1:3" s="48" customFormat="1" ht="17.25" customHeight="1">
      <c r="A34" s="68" t="s">
        <v>166</v>
      </c>
      <c r="B34" s="67" t="s">
        <v>161</v>
      </c>
      <c r="C34" s="464"/>
    </row>
    <row r="35" spans="1:3" s="48" customFormat="1" ht="17.25" customHeight="1">
      <c r="A35" s="68" t="s">
        <v>167</v>
      </c>
      <c r="B35" s="67" t="s">
        <v>162</v>
      </c>
      <c r="C35" s="464"/>
    </row>
    <row r="36" spans="1:3" s="48" customFormat="1" ht="17.25" customHeight="1" thickBot="1">
      <c r="A36" s="186" t="s">
        <v>168</v>
      </c>
      <c r="B36" s="185" t="s">
        <v>163</v>
      </c>
      <c r="C36" s="465"/>
    </row>
    <row r="37" spans="1:3" s="48" customFormat="1" ht="17.25" customHeight="1" thickBot="1">
      <c r="A37" s="32" t="s">
        <v>71</v>
      </c>
      <c r="B37" s="33" t="s">
        <v>144</v>
      </c>
      <c r="C37" s="462">
        <f>+C38+C39+C40</f>
        <v>0</v>
      </c>
    </row>
    <row r="38" spans="1:3" s="48" customFormat="1" ht="17.25" customHeight="1">
      <c r="A38" s="68" t="s">
        <v>11</v>
      </c>
      <c r="B38" s="34" t="s">
        <v>145</v>
      </c>
      <c r="C38" s="466"/>
    </row>
    <row r="39" spans="1:3" s="48" customFormat="1" ht="17.25" customHeight="1">
      <c r="A39" s="68" t="s">
        <v>12</v>
      </c>
      <c r="B39" s="38" t="s">
        <v>146</v>
      </c>
      <c r="C39" s="467"/>
    </row>
    <row r="40" spans="1:3" s="48" customFormat="1" ht="17.25" customHeight="1" thickBot="1">
      <c r="A40" s="69" t="s">
        <v>13</v>
      </c>
      <c r="B40" s="45" t="s">
        <v>147</v>
      </c>
      <c r="C40" s="468"/>
    </row>
    <row r="41" spans="1:3" s="59" customFormat="1" ht="17.25" customHeight="1" thickBot="1">
      <c r="A41" s="32" t="s">
        <v>72</v>
      </c>
      <c r="B41" s="33" t="s">
        <v>148</v>
      </c>
      <c r="C41" s="461"/>
    </row>
    <row r="42" spans="1:3" s="59" customFormat="1" ht="17.25" customHeight="1" thickBot="1">
      <c r="A42" s="32" t="s">
        <v>73</v>
      </c>
      <c r="B42" s="33" t="s">
        <v>149</v>
      </c>
      <c r="C42" s="469"/>
    </row>
    <row r="43" spans="1:3" s="59" customFormat="1" ht="17.25" customHeight="1" thickBot="1">
      <c r="A43" s="28" t="s">
        <v>74</v>
      </c>
      <c r="B43" s="33" t="s">
        <v>150</v>
      </c>
      <c r="C43" s="470">
        <f>+C7+C21+C29+C30+C37+C41+C42</f>
        <v>9433</v>
      </c>
    </row>
    <row r="44" spans="1:3" s="59" customFormat="1" ht="17.25" customHeight="1" thickBot="1">
      <c r="A44" s="36" t="s">
        <v>75</v>
      </c>
      <c r="B44" s="33" t="s">
        <v>151</v>
      </c>
      <c r="C44" s="470">
        <f>+C45+C46+C47</f>
        <v>403098</v>
      </c>
    </row>
    <row r="45" spans="1:3" s="59" customFormat="1" ht="17.25" customHeight="1">
      <c r="A45" s="68" t="s">
        <v>152</v>
      </c>
      <c r="B45" s="34" t="s">
        <v>106</v>
      </c>
      <c r="C45" s="471"/>
    </row>
    <row r="46" spans="1:3" s="59" customFormat="1" ht="18.75" customHeight="1">
      <c r="A46" s="68" t="s">
        <v>153</v>
      </c>
      <c r="B46" s="38" t="s">
        <v>154</v>
      </c>
      <c r="C46" s="472"/>
    </row>
    <row r="47" spans="1:3" s="48" customFormat="1" ht="18.75" customHeight="1">
      <c r="A47" s="69" t="s">
        <v>155</v>
      </c>
      <c r="B47" s="188" t="s">
        <v>156</v>
      </c>
      <c r="C47" s="410">
        <f>SUM(C48:C49)</f>
        <v>403098</v>
      </c>
    </row>
    <row r="48" spans="1:3" s="48" customFormat="1" ht="18.75" customHeight="1">
      <c r="A48" s="66" t="s">
        <v>169</v>
      </c>
      <c r="B48" s="38" t="s">
        <v>171</v>
      </c>
      <c r="C48" s="411">
        <v>357061</v>
      </c>
    </row>
    <row r="49" spans="1:3" s="48" customFormat="1" ht="18.75" customHeight="1" thickBot="1">
      <c r="A49" s="70" t="s">
        <v>170</v>
      </c>
      <c r="B49" s="148" t="s">
        <v>172</v>
      </c>
      <c r="C49" s="1299">
        <v>46037</v>
      </c>
    </row>
    <row r="50" spans="1:3" s="48" customFormat="1" ht="24" customHeight="1" thickBot="1">
      <c r="A50" s="36" t="s">
        <v>76</v>
      </c>
      <c r="B50" s="41" t="s">
        <v>157</v>
      </c>
      <c r="C50" s="475">
        <f>+C43+C44</f>
        <v>412531</v>
      </c>
    </row>
    <row r="51" spans="1:3" ht="16.5" thickBot="1">
      <c r="A51" s="72"/>
      <c r="B51" s="73"/>
      <c r="C51" s="74"/>
    </row>
    <row r="52" spans="1:3" s="58" customFormat="1" ht="37.5" customHeight="1" thickBot="1">
      <c r="A52" s="1810" t="s">
        <v>2</v>
      </c>
      <c r="B52" s="1828"/>
      <c r="C52" s="156" t="s">
        <v>100</v>
      </c>
    </row>
    <row r="53" spans="1:3" s="60" customFormat="1" ht="19.5" customHeight="1" thickBot="1">
      <c r="A53" s="28" t="s">
        <v>67</v>
      </c>
      <c r="B53" s="75" t="s">
        <v>158</v>
      </c>
      <c r="C53" s="370">
        <f>SUM(C54:C58)</f>
        <v>411058</v>
      </c>
    </row>
    <row r="54" spans="1:3" ht="19.5" customHeight="1">
      <c r="A54" s="302" t="s">
        <v>18</v>
      </c>
      <c r="B54" s="30" t="s">
        <v>94</v>
      </c>
      <c r="C54" s="450">
        <v>262821</v>
      </c>
    </row>
    <row r="55" spans="1:3" ht="19.5" customHeight="1">
      <c r="A55" s="76" t="s">
        <v>19</v>
      </c>
      <c r="B55" s="31" t="s">
        <v>53</v>
      </c>
      <c r="C55" s="407">
        <v>76414</v>
      </c>
    </row>
    <row r="56" spans="1:3" ht="19.5" customHeight="1">
      <c r="A56" s="76" t="s">
        <v>20</v>
      </c>
      <c r="B56" s="31" t="s">
        <v>35</v>
      </c>
      <c r="C56" s="407">
        <v>71823</v>
      </c>
    </row>
    <row r="57" spans="1:3" ht="19.5" customHeight="1">
      <c r="A57" s="76" t="s">
        <v>21</v>
      </c>
      <c r="B57" s="31" t="s">
        <v>54</v>
      </c>
      <c r="C57" s="407"/>
    </row>
    <row r="58" spans="1:3" ht="19.5" customHeight="1" thickBot="1">
      <c r="A58" s="303" t="s">
        <v>36</v>
      </c>
      <c r="B58" s="167" t="s">
        <v>55</v>
      </c>
      <c r="C58" s="451"/>
    </row>
    <row r="59" spans="1:3" ht="19.5" customHeight="1" thickBot="1">
      <c r="A59" s="28" t="s">
        <v>68</v>
      </c>
      <c r="B59" s="75" t="s">
        <v>159</v>
      </c>
      <c r="C59" s="370">
        <f>SUM(C60:C63)</f>
        <v>1473</v>
      </c>
    </row>
    <row r="60" spans="1:3" s="60" customFormat="1" ht="19.5" customHeight="1">
      <c r="A60" s="302" t="s">
        <v>24</v>
      </c>
      <c r="B60" s="30" t="s">
        <v>103</v>
      </c>
      <c r="C60" s="450"/>
    </row>
    <row r="61" spans="1:3" ht="19.5" customHeight="1">
      <c r="A61" s="76" t="s">
        <v>25</v>
      </c>
      <c r="B61" s="31" t="s">
        <v>56</v>
      </c>
      <c r="C61" s="450"/>
    </row>
    <row r="62" spans="1:3" ht="19.5" customHeight="1">
      <c r="A62" s="303" t="s">
        <v>26</v>
      </c>
      <c r="B62" s="167" t="s">
        <v>463</v>
      </c>
      <c r="C62" s="407">
        <v>1473</v>
      </c>
    </row>
    <row r="63" spans="1:3" ht="19.5" customHeight="1" thickBot="1">
      <c r="A63" s="303" t="s">
        <v>27</v>
      </c>
      <c r="B63" s="167" t="s">
        <v>3</v>
      </c>
      <c r="C63" s="452"/>
    </row>
    <row r="64" spans="1:3" ht="19.5" customHeight="1" thickBot="1">
      <c r="A64" s="28" t="s">
        <v>69</v>
      </c>
      <c r="B64" s="37" t="s">
        <v>160</v>
      </c>
      <c r="C64" s="370">
        <f>+C53+C59</f>
        <v>412531</v>
      </c>
    </row>
    <row r="65" spans="1:3" ht="15.75" customHeight="1" thickBot="1">
      <c r="A65" s="168"/>
      <c r="B65" s="169"/>
      <c r="C65" s="1158"/>
    </row>
    <row r="66" spans="1:3" ht="15.75" customHeight="1" thickBot="1">
      <c r="A66" s="96" t="s">
        <v>845</v>
      </c>
      <c r="B66" s="264"/>
      <c r="C66" s="453">
        <v>93</v>
      </c>
    </row>
    <row r="67" spans="1:3" ht="15.75" customHeight="1" thickBot="1">
      <c r="A67" s="177" t="s">
        <v>60</v>
      </c>
      <c r="B67" s="178"/>
      <c r="C67" s="454"/>
    </row>
  </sheetData>
  <sheetProtection formatCells="0"/>
  <mergeCells count="5">
    <mergeCell ref="A1:A2"/>
    <mergeCell ref="B1:B2"/>
    <mergeCell ref="C1:C2"/>
    <mergeCell ref="A52:B52"/>
    <mergeCell ref="A6:B6"/>
  </mergeCells>
  <printOptions horizontalCentered="1"/>
  <pageMargins left="0.31496062992125984" right="0.31496062992125984" top="0.59055118110236227" bottom="0.19685039370078741" header="0.31496062992125984" footer="0.19685039370078741"/>
  <pageSetup paperSize="9" scale="75" orientation="portrait" verticalDpi="300" r:id="rId1"/>
  <headerFooter scaleWithDoc="0">
    <oddHeader>&amp;R&amp;"Times New Roman CE,Dőlt"&amp;14 10.4. melléklet a..../2016. (...) önkormányzati rendelethez</oddHeader>
  </headerFooter>
  <rowBreaks count="1" manualBreakCount="1">
    <brk id="51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C67"/>
  <sheetViews>
    <sheetView zoomScale="93" zoomScaleNormal="93" workbookViewId="0">
      <selection activeCell="C6" sqref="C6"/>
    </sheetView>
  </sheetViews>
  <sheetFormatPr defaultColWidth="9.33203125" defaultRowHeight="12.75"/>
  <cols>
    <col min="1" max="1" width="13.83203125" style="61" customWidth="1"/>
    <col min="2" max="2" width="91.33203125" style="57" customWidth="1"/>
    <col min="3" max="3" width="19.33203125" style="57" customWidth="1"/>
    <col min="4" max="16384" width="9.33203125" style="57"/>
  </cols>
  <sheetData>
    <row r="1" spans="1:3" s="55" customFormat="1" ht="18.75" customHeight="1">
      <c r="A1" s="1734" t="s">
        <v>815</v>
      </c>
      <c r="B1" s="1824" t="s">
        <v>62</v>
      </c>
      <c r="C1" s="1826" t="s">
        <v>833</v>
      </c>
    </row>
    <row r="2" spans="1:3" s="55" customFormat="1" ht="16.5" thickBot="1">
      <c r="A2" s="1735"/>
      <c r="B2" s="1825"/>
      <c r="C2" s="1827"/>
    </row>
    <row r="3" spans="1:3" s="56" customFormat="1" ht="14.25" customHeight="1" thickBot="1">
      <c r="A3" s="55"/>
      <c r="B3" s="55"/>
    </row>
    <row r="4" spans="1:3" ht="33.75" customHeight="1" thickBot="1">
      <c r="A4" s="62" t="s">
        <v>59</v>
      </c>
      <c r="B4" s="63" t="s">
        <v>0</v>
      </c>
      <c r="C4" s="156" t="s">
        <v>372</v>
      </c>
    </row>
    <row r="5" spans="1:3" s="58" customFormat="1" ht="12.95" customHeight="1" thickBot="1">
      <c r="A5" s="164">
        <v>1</v>
      </c>
      <c r="B5" s="165">
        <v>2</v>
      </c>
      <c r="C5" s="174">
        <v>3</v>
      </c>
    </row>
    <row r="6" spans="1:3" s="58" customFormat="1" ht="26.25" customHeight="1" thickBot="1">
      <c r="A6" s="1810" t="s">
        <v>1</v>
      </c>
      <c r="B6" s="1811"/>
      <c r="C6" s="639" t="s">
        <v>101</v>
      </c>
    </row>
    <row r="7" spans="1:3" s="59" customFormat="1" ht="17.25" customHeight="1" thickBot="1">
      <c r="A7" s="28" t="s">
        <v>67</v>
      </c>
      <c r="B7" s="29" t="s">
        <v>126</v>
      </c>
      <c r="C7" s="183">
        <f>SUM(C8+C9+C13+C14+C15+C16+C17+C18+C19+C20)</f>
        <v>23951</v>
      </c>
    </row>
    <row r="8" spans="1:3" s="59" customFormat="1" ht="17.25" customHeight="1">
      <c r="A8" s="65" t="s">
        <v>18</v>
      </c>
      <c r="B8" s="42" t="s">
        <v>127</v>
      </c>
      <c r="C8" s="433"/>
    </row>
    <row r="9" spans="1:3" s="59" customFormat="1" ht="17.25" customHeight="1">
      <c r="A9" s="66" t="s">
        <v>19</v>
      </c>
      <c r="B9" s="31" t="s">
        <v>128</v>
      </c>
      <c r="C9" s="406">
        <f>SUM(C10:C12)</f>
        <v>17921</v>
      </c>
    </row>
    <row r="10" spans="1:3" s="59" customFormat="1" ht="17.25" customHeight="1">
      <c r="A10" s="66" t="s">
        <v>57</v>
      </c>
      <c r="B10" s="247" t="s">
        <v>176</v>
      </c>
      <c r="C10" s="434">
        <v>991</v>
      </c>
    </row>
    <row r="11" spans="1:3" s="59" customFormat="1" ht="17.25" customHeight="1">
      <c r="A11" s="66" t="s">
        <v>58</v>
      </c>
      <c r="B11" s="247" t="s">
        <v>177</v>
      </c>
      <c r="C11" s="434"/>
    </row>
    <row r="12" spans="1:3" s="59" customFormat="1" ht="17.25" customHeight="1">
      <c r="A12" s="66" t="s">
        <v>175</v>
      </c>
      <c r="B12" s="247" t="s">
        <v>178</v>
      </c>
      <c r="C12" s="434">
        <v>16930</v>
      </c>
    </row>
    <row r="13" spans="1:3" s="59" customFormat="1" ht="17.25" customHeight="1">
      <c r="A13" s="66" t="s">
        <v>20</v>
      </c>
      <c r="B13" s="31" t="s">
        <v>129</v>
      </c>
      <c r="C13" s="406"/>
    </row>
    <row r="14" spans="1:3" s="59" customFormat="1" ht="17.25" customHeight="1">
      <c r="A14" s="66" t="s">
        <v>21</v>
      </c>
      <c r="B14" s="31" t="s">
        <v>130</v>
      </c>
      <c r="C14" s="406"/>
    </row>
    <row r="15" spans="1:3" s="59" customFormat="1" ht="17.25" customHeight="1">
      <c r="A15" s="66" t="s">
        <v>36</v>
      </c>
      <c r="B15" s="31" t="s">
        <v>131</v>
      </c>
      <c r="C15" s="406">
        <v>938</v>
      </c>
    </row>
    <row r="16" spans="1:3" s="59" customFormat="1" ht="17.25" customHeight="1">
      <c r="A16" s="66" t="s">
        <v>22</v>
      </c>
      <c r="B16" s="31" t="s">
        <v>132</v>
      </c>
      <c r="C16" s="406">
        <v>5092</v>
      </c>
    </row>
    <row r="17" spans="1:3" s="59" customFormat="1" ht="17.25" customHeight="1">
      <c r="A17" s="66" t="s">
        <v>23</v>
      </c>
      <c r="B17" s="43" t="s">
        <v>133</v>
      </c>
      <c r="C17" s="406"/>
    </row>
    <row r="18" spans="1:3" s="59" customFormat="1" ht="17.25" customHeight="1">
      <c r="A18" s="66" t="s">
        <v>30</v>
      </c>
      <c r="B18" s="31" t="s">
        <v>134</v>
      </c>
      <c r="C18" s="435"/>
    </row>
    <row r="19" spans="1:3" s="48" customFormat="1" ht="17.25" customHeight="1">
      <c r="A19" s="66" t="s">
        <v>31</v>
      </c>
      <c r="B19" s="31" t="s">
        <v>135</v>
      </c>
      <c r="C19" s="406"/>
    </row>
    <row r="20" spans="1:3" s="48" customFormat="1" ht="17.25" customHeight="1" thickBot="1">
      <c r="A20" s="163" t="s">
        <v>32</v>
      </c>
      <c r="B20" s="318" t="s">
        <v>136</v>
      </c>
      <c r="C20" s="436"/>
    </row>
    <row r="21" spans="1:3" s="59" customFormat="1" ht="32.25" customHeight="1" thickBot="1">
      <c r="A21" s="28" t="s">
        <v>68</v>
      </c>
      <c r="B21" s="29" t="s">
        <v>137</v>
      </c>
      <c r="C21" s="183">
        <f>SUM(C22:C24)</f>
        <v>0</v>
      </c>
    </row>
    <row r="22" spans="1:3" s="48" customFormat="1" ht="17.25" customHeight="1">
      <c r="A22" s="65" t="s">
        <v>24</v>
      </c>
      <c r="B22" s="42" t="s">
        <v>138</v>
      </c>
      <c r="C22" s="433"/>
    </row>
    <row r="23" spans="1:3" s="48" customFormat="1" ht="17.25" customHeight="1">
      <c r="A23" s="66" t="s">
        <v>25</v>
      </c>
      <c r="B23" s="31" t="s">
        <v>139</v>
      </c>
      <c r="C23" s="437"/>
    </row>
    <row r="24" spans="1:3" s="48" customFormat="1" ht="17.25" customHeight="1">
      <c r="A24" s="66" t="s">
        <v>26</v>
      </c>
      <c r="B24" s="31" t="s">
        <v>140</v>
      </c>
      <c r="C24" s="438">
        <f>SUM(C25:C28)</f>
        <v>0</v>
      </c>
    </row>
    <row r="25" spans="1:3" s="48" customFormat="1" ht="17.25" customHeight="1">
      <c r="A25" s="66" t="s">
        <v>27</v>
      </c>
      <c r="B25" s="190" t="s">
        <v>164</v>
      </c>
      <c r="C25" s="438"/>
    </row>
    <row r="26" spans="1:3" s="48" customFormat="1" ht="17.25" customHeight="1">
      <c r="A26" s="66" t="s">
        <v>28</v>
      </c>
      <c r="B26" s="412" t="s">
        <v>161</v>
      </c>
      <c r="C26" s="438"/>
    </row>
    <row r="27" spans="1:3" s="48" customFormat="1" ht="17.25" customHeight="1">
      <c r="A27" s="66" t="s">
        <v>33</v>
      </c>
      <c r="B27" s="412" t="s">
        <v>162</v>
      </c>
      <c r="C27" s="438"/>
    </row>
    <row r="28" spans="1:3" s="48" customFormat="1" ht="17.25" customHeight="1" thickBot="1">
      <c r="A28" s="163" t="s">
        <v>34</v>
      </c>
      <c r="B28" s="413" t="s">
        <v>163</v>
      </c>
      <c r="C28" s="439"/>
    </row>
    <row r="29" spans="1:3" s="48" customFormat="1" ht="17.25" customHeight="1" thickBot="1">
      <c r="A29" s="32" t="s">
        <v>69</v>
      </c>
      <c r="B29" s="33" t="s">
        <v>41</v>
      </c>
      <c r="C29" s="440"/>
    </row>
    <row r="30" spans="1:3" s="48" customFormat="1" ht="32.25" customHeight="1" thickBot="1">
      <c r="A30" s="32" t="s">
        <v>70</v>
      </c>
      <c r="B30" s="33" t="s">
        <v>141</v>
      </c>
      <c r="C30" s="183">
        <f>+C31+C32</f>
        <v>0</v>
      </c>
    </row>
    <row r="31" spans="1:3" s="48" customFormat="1" ht="17.25" customHeight="1">
      <c r="A31" s="68" t="s">
        <v>9</v>
      </c>
      <c r="B31" s="34" t="s">
        <v>139</v>
      </c>
      <c r="C31" s="372"/>
    </row>
    <row r="32" spans="1:3" s="48" customFormat="1" ht="17.25" customHeight="1">
      <c r="A32" s="68" t="s">
        <v>10</v>
      </c>
      <c r="B32" s="35" t="s">
        <v>142</v>
      </c>
      <c r="C32" s="441">
        <f>SUM(C33:C36)</f>
        <v>0</v>
      </c>
    </row>
    <row r="33" spans="1:3" s="48" customFormat="1" ht="17.25" customHeight="1">
      <c r="A33" s="68" t="s">
        <v>143</v>
      </c>
      <c r="B33" s="31" t="s">
        <v>165</v>
      </c>
      <c r="C33" s="442"/>
    </row>
    <row r="34" spans="1:3" s="48" customFormat="1" ht="17.25" customHeight="1">
      <c r="A34" s="68" t="s">
        <v>166</v>
      </c>
      <c r="B34" s="67" t="s">
        <v>161</v>
      </c>
      <c r="C34" s="442"/>
    </row>
    <row r="35" spans="1:3" s="48" customFormat="1" ht="17.25" customHeight="1">
      <c r="A35" s="68" t="s">
        <v>167</v>
      </c>
      <c r="B35" s="67" t="s">
        <v>162</v>
      </c>
      <c r="C35" s="442"/>
    </row>
    <row r="36" spans="1:3" s="48" customFormat="1" ht="17.25" customHeight="1" thickBot="1">
      <c r="A36" s="186" t="s">
        <v>168</v>
      </c>
      <c r="B36" s="185" t="s">
        <v>163</v>
      </c>
      <c r="C36" s="443"/>
    </row>
    <row r="37" spans="1:3" s="48" customFormat="1" ht="17.25" customHeight="1" thickBot="1">
      <c r="A37" s="32" t="s">
        <v>71</v>
      </c>
      <c r="B37" s="33" t="s">
        <v>144</v>
      </c>
      <c r="C37" s="183">
        <f>+C38+C39+C40</f>
        <v>0</v>
      </c>
    </row>
    <row r="38" spans="1:3" s="48" customFormat="1" ht="17.25" customHeight="1">
      <c r="A38" s="68" t="s">
        <v>11</v>
      </c>
      <c r="B38" s="34" t="s">
        <v>145</v>
      </c>
      <c r="C38" s="372"/>
    </row>
    <row r="39" spans="1:3" s="48" customFormat="1" ht="17.25" customHeight="1">
      <c r="A39" s="68" t="s">
        <v>12</v>
      </c>
      <c r="B39" s="38" t="s">
        <v>146</v>
      </c>
      <c r="C39" s="444"/>
    </row>
    <row r="40" spans="1:3" s="48" customFormat="1" ht="17.25" customHeight="1" thickBot="1">
      <c r="A40" s="163" t="s">
        <v>13</v>
      </c>
      <c r="B40" s="44" t="s">
        <v>147</v>
      </c>
      <c r="C40" s="443"/>
    </row>
    <row r="41" spans="1:3" s="59" customFormat="1" ht="17.25" customHeight="1" thickBot="1">
      <c r="A41" s="32" t="s">
        <v>72</v>
      </c>
      <c r="B41" s="33" t="s">
        <v>148</v>
      </c>
      <c r="C41" s="440"/>
    </row>
    <row r="42" spans="1:3" s="59" customFormat="1" ht="17.25" customHeight="1" thickBot="1">
      <c r="A42" s="180" t="s">
        <v>73</v>
      </c>
      <c r="B42" s="181" t="s">
        <v>149</v>
      </c>
      <c r="C42" s="445"/>
    </row>
    <row r="43" spans="1:3" s="59" customFormat="1" ht="17.25" customHeight="1" thickBot="1">
      <c r="A43" s="28" t="s">
        <v>74</v>
      </c>
      <c r="B43" s="33" t="s">
        <v>150</v>
      </c>
      <c r="C43" s="446">
        <f>+C7+C21+C29+C30+C37+C41+C42</f>
        <v>23951</v>
      </c>
    </row>
    <row r="44" spans="1:3" s="59" customFormat="1" ht="17.25" customHeight="1" thickBot="1">
      <c r="A44" s="321" t="s">
        <v>75</v>
      </c>
      <c r="B44" s="320" t="s">
        <v>151</v>
      </c>
      <c r="C44" s="316">
        <f>+C45+C46+C47</f>
        <v>50621</v>
      </c>
    </row>
    <row r="45" spans="1:3" s="59" customFormat="1" ht="17.25" customHeight="1">
      <c r="A45" s="65" t="s">
        <v>152</v>
      </c>
      <c r="B45" s="162" t="s">
        <v>106</v>
      </c>
      <c r="C45" s="371"/>
    </row>
    <row r="46" spans="1:3" s="59" customFormat="1" ht="17.25" customHeight="1">
      <c r="A46" s="68" t="s">
        <v>153</v>
      </c>
      <c r="B46" s="38" t="s">
        <v>154</v>
      </c>
      <c r="C46" s="442"/>
    </row>
    <row r="47" spans="1:3" s="48" customFormat="1" ht="17.25" customHeight="1">
      <c r="A47" s="187" t="s">
        <v>155</v>
      </c>
      <c r="B47" s="188" t="s">
        <v>156</v>
      </c>
      <c r="C47" s="405">
        <f>SUM(C48:C49)</f>
        <v>50621</v>
      </c>
    </row>
    <row r="48" spans="1:3" s="48" customFormat="1" ht="17.25" customHeight="1">
      <c r="A48" s="66" t="s">
        <v>169</v>
      </c>
      <c r="B48" s="38" t="s">
        <v>171</v>
      </c>
      <c r="C48" s="447">
        <v>30101</v>
      </c>
    </row>
    <row r="49" spans="1:3" s="48" customFormat="1" ht="17.25" customHeight="1" thickBot="1">
      <c r="A49" s="186" t="s">
        <v>170</v>
      </c>
      <c r="B49" s="71" t="s">
        <v>172</v>
      </c>
      <c r="C49" s="448">
        <v>20520</v>
      </c>
    </row>
    <row r="50" spans="1:3" s="48" customFormat="1" ht="20.25" customHeight="1" thickBot="1">
      <c r="A50" s="342" t="s">
        <v>76</v>
      </c>
      <c r="B50" s="347" t="s">
        <v>157</v>
      </c>
      <c r="C50" s="449">
        <f>+C43+C44</f>
        <v>74572</v>
      </c>
    </row>
    <row r="51" spans="1:3" ht="16.5" thickBot="1">
      <c r="A51" s="72"/>
      <c r="B51" s="73"/>
      <c r="C51" s="74"/>
    </row>
    <row r="52" spans="1:3" s="58" customFormat="1" ht="34.5" customHeight="1" thickBot="1">
      <c r="A52" s="1829" t="s">
        <v>2</v>
      </c>
      <c r="B52" s="1830"/>
      <c r="C52" s="301" t="s">
        <v>100</v>
      </c>
    </row>
    <row r="53" spans="1:3" s="60" customFormat="1" ht="18.75" customHeight="1" thickBot="1">
      <c r="A53" s="28" t="s">
        <v>67</v>
      </c>
      <c r="B53" s="75" t="s">
        <v>158</v>
      </c>
      <c r="C53" s="77">
        <f>SUM(C54:C58)</f>
        <v>74166</v>
      </c>
    </row>
    <row r="54" spans="1:3" ht="18.75" customHeight="1">
      <c r="A54" s="302" t="s">
        <v>18</v>
      </c>
      <c r="B54" s="30" t="s">
        <v>94</v>
      </c>
      <c r="C54" s="425">
        <v>35210</v>
      </c>
    </row>
    <row r="55" spans="1:3" ht="18.75" customHeight="1">
      <c r="A55" s="76" t="s">
        <v>19</v>
      </c>
      <c r="B55" s="31" t="s">
        <v>53</v>
      </c>
      <c r="C55" s="426">
        <v>9476</v>
      </c>
    </row>
    <row r="56" spans="1:3" ht="18.75" customHeight="1">
      <c r="A56" s="76" t="s">
        <v>20</v>
      </c>
      <c r="B56" s="31" t="s">
        <v>35</v>
      </c>
      <c r="C56" s="426">
        <v>29480</v>
      </c>
    </row>
    <row r="57" spans="1:3" ht="18.75" customHeight="1">
      <c r="A57" s="76" t="s">
        <v>21</v>
      </c>
      <c r="B57" s="31" t="s">
        <v>54</v>
      </c>
      <c r="C57" s="427"/>
    </row>
    <row r="58" spans="1:3" ht="18.75" customHeight="1" thickBot="1">
      <c r="A58" s="303" t="s">
        <v>36</v>
      </c>
      <c r="B58" s="167" t="s">
        <v>55</v>
      </c>
      <c r="C58" s="428"/>
    </row>
    <row r="59" spans="1:3" ht="18.75" customHeight="1" thickBot="1">
      <c r="A59" s="28" t="s">
        <v>68</v>
      </c>
      <c r="B59" s="75" t="s">
        <v>462</v>
      </c>
      <c r="C59" s="429">
        <f>SUM(C60:C63)</f>
        <v>406</v>
      </c>
    </row>
    <row r="60" spans="1:3" s="60" customFormat="1" ht="18.75" customHeight="1">
      <c r="A60" s="302" t="s">
        <v>24</v>
      </c>
      <c r="B60" s="30" t="s">
        <v>103</v>
      </c>
      <c r="C60" s="430"/>
    </row>
    <row r="61" spans="1:3" ht="18.75" customHeight="1">
      <c r="A61" s="76" t="s">
        <v>25</v>
      </c>
      <c r="B61" s="31" t="s">
        <v>56</v>
      </c>
      <c r="C61" s="427"/>
    </row>
    <row r="62" spans="1:3" ht="18.75" customHeight="1">
      <c r="A62" s="303" t="s">
        <v>26</v>
      </c>
      <c r="B62" s="167" t="s">
        <v>430</v>
      </c>
      <c r="C62" s="428">
        <v>406</v>
      </c>
    </row>
    <row r="63" spans="1:3" ht="18.75" customHeight="1" thickBot="1">
      <c r="A63" s="303" t="s">
        <v>27</v>
      </c>
      <c r="B63" s="167" t="s">
        <v>3</v>
      </c>
      <c r="C63" s="428"/>
    </row>
    <row r="64" spans="1:3" ht="19.5" customHeight="1" thickBot="1">
      <c r="A64" s="28" t="s">
        <v>69</v>
      </c>
      <c r="B64" s="37" t="s">
        <v>160</v>
      </c>
      <c r="C64" s="77">
        <f>+C53+C59</f>
        <v>74572</v>
      </c>
    </row>
    <row r="65" spans="1:3" ht="15.75" customHeight="1" thickBot="1">
      <c r="A65" s="72"/>
      <c r="B65" s="73"/>
      <c r="C65" s="74"/>
    </row>
    <row r="66" spans="1:3" ht="15.75" customHeight="1" thickBot="1">
      <c r="A66" s="96" t="s">
        <v>845</v>
      </c>
      <c r="B66" s="264"/>
      <c r="C66" s="431">
        <v>19</v>
      </c>
    </row>
    <row r="67" spans="1:3" ht="15.75" customHeight="1" thickBot="1">
      <c r="A67" s="304" t="s">
        <v>60</v>
      </c>
      <c r="B67" s="305"/>
      <c r="C67" s="432"/>
    </row>
  </sheetData>
  <sheetProtection formatCells="0"/>
  <mergeCells count="5">
    <mergeCell ref="A1:A2"/>
    <mergeCell ref="B1:B2"/>
    <mergeCell ref="C1:C2"/>
    <mergeCell ref="A52:B52"/>
    <mergeCell ref="A6:B6"/>
  </mergeCells>
  <printOptions horizontalCentered="1"/>
  <pageMargins left="0.31496062992125984" right="0.31496062992125984" top="0.59055118110236227" bottom="0.39370078740157483" header="0.39370078740157483" footer="0.59055118110236227"/>
  <pageSetup paperSize="9" scale="75" orientation="portrait" verticalDpi="300" r:id="rId1"/>
  <headerFooter alignWithMargins="0">
    <oddHeader>&amp;R&amp;"Times New Roman CE,Dőlt"&amp;14 10.5 melléklet a ..../2016. (...) önkormányzati rendelethez</oddHeader>
  </headerFooter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177"/>
  <sheetViews>
    <sheetView topLeftCell="B121" zoomScaleNormal="100" zoomScaleSheetLayoutView="85" workbookViewId="0">
      <selection activeCell="M12" sqref="M12"/>
    </sheetView>
  </sheetViews>
  <sheetFormatPr defaultColWidth="9.33203125" defaultRowHeight="12.75"/>
  <cols>
    <col min="1" max="1" width="11.1640625" style="81" customWidth="1"/>
    <col min="2" max="2" width="105.33203125" style="82" customWidth="1"/>
    <col min="3" max="3" width="22.5" style="83" customWidth="1"/>
    <col min="4" max="16384" width="9.33203125" style="2"/>
  </cols>
  <sheetData>
    <row r="1" spans="1:3" ht="42.75" customHeight="1">
      <c r="A1" s="1731" t="s">
        <v>847</v>
      </c>
      <c r="B1" s="1731"/>
      <c r="C1" s="1731"/>
    </row>
    <row r="2" spans="1:3" s="5" customFormat="1" ht="15.75" customHeight="1">
      <c r="A2" s="1733" t="s">
        <v>360</v>
      </c>
      <c r="B2" s="1733"/>
      <c r="C2" s="1733"/>
    </row>
    <row r="3" spans="1:3" s="5" customFormat="1" ht="15.75" customHeight="1" thickBot="1">
      <c r="A3" s="289"/>
      <c r="B3" s="289"/>
      <c r="C3" s="97" t="s">
        <v>101</v>
      </c>
    </row>
    <row r="4" spans="1:3" ht="27" customHeight="1" thickBot="1">
      <c r="A4" s="1734" t="s">
        <v>59</v>
      </c>
      <c r="B4" s="1736" t="s">
        <v>371</v>
      </c>
      <c r="C4" s="772" t="s">
        <v>833</v>
      </c>
    </row>
    <row r="5" spans="1:3" ht="23.25" customHeight="1" thickBot="1">
      <c r="A5" s="1735"/>
      <c r="B5" s="1737"/>
      <c r="C5" s="292" t="s">
        <v>100</v>
      </c>
    </row>
    <row r="6" spans="1:3" s="3" customFormat="1" ht="12.95" customHeight="1" thickBot="1">
      <c r="A6" s="245">
        <v>1</v>
      </c>
      <c r="B6" s="205">
        <v>2</v>
      </c>
      <c r="C6" s="774">
        <v>3</v>
      </c>
    </row>
    <row r="7" spans="1:3" s="85" customFormat="1" ht="16.5" customHeight="1" thickBot="1">
      <c r="A7" s="84" t="s">
        <v>67</v>
      </c>
      <c r="B7" s="50" t="s">
        <v>180</v>
      </c>
      <c r="C7" s="775">
        <f>+C8+C9+C10+C11+C12+C13</f>
        <v>839562</v>
      </c>
    </row>
    <row r="8" spans="1:3" s="6" customFormat="1" ht="16.5" customHeight="1">
      <c r="A8" s="86" t="s">
        <v>18</v>
      </c>
      <c r="B8" s="116" t="s">
        <v>181</v>
      </c>
      <c r="C8" s="776">
        <f>'9.sz. mell'!C9</f>
        <v>179203</v>
      </c>
    </row>
    <row r="9" spans="1:3" s="7" customFormat="1" ht="16.5" customHeight="1">
      <c r="A9" s="87" t="s">
        <v>19</v>
      </c>
      <c r="B9" s="117" t="s">
        <v>182</v>
      </c>
      <c r="C9" s="776">
        <f>'9.sz. mell'!C10</f>
        <v>332394</v>
      </c>
    </row>
    <row r="10" spans="1:3" s="7" customFormat="1" ht="16.5" customHeight="1">
      <c r="A10" s="87" t="s">
        <v>20</v>
      </c>
      <c r="B10" s="117" t="s">
        <v>96</v>
      </c>
      <c r="C10" s="776">
        <f>'9.sz. mell'!C11</f>
        <v>303482</v>
      </c>
    </row>
    <row r="11" spans="1:3" s="7" customFormat="1" ht="16.5" customHeight="1">
      <c r="A11" s="87" t="s">
        <v>21</v>
      </c>
      <c r="B11" s="117" t="s">
        <v>97</v>
      </c>
      <c r="C11" s="776">
        <f>'9.sz. mell'!C12</f>
        <v>24483</v>
      </c>
    </row>
    <row r="12" spans="1:3" s="7" customFormat="1" ht="16.5" customHeight="1">
      <c r="A12" s="87" t="s">
        <v>36</v>
      </c>
      <c r="B12" s="758" t="s">
        <v>834</v>
      </c>
      <c r="C12" s="776">
        <f>'9.sz. mell'!C13</f>
        <v>0</v>
      </c>
    </row>
    <row r="13" spans="1:3" s="6" customFormat="1" ht="16.5" customHeight="1" thickBot="1">
      <c r="A13" s="159" t="s">
        <v>22</v>
      </c>
      <c r="B13" s="759" t="s">
        <v>835</v>
      </c>
      <c r="C13" s="776">
        <f>'9.sz. mell'!C14</f>
        <v>0</v>
      </c>
    </row>
    <row r="14" spans="1:3" s="6" customFormat="1" ht="30.75" customHeight="1" thickBot="1">
      <c r="A14" s="84" t="s">
        <v>68</v>
      </c>
      <c r="B14" s="119" t="s">
        <v>185</v>
      </c>
      <c r="C14" s="1067">
        <f>+C15+C16+C17+C18+C19</f>
        <v>340572</v>
      </c>
    </row>
    <row r="15" spans="1:3" s="6" customFormat="1" ht="16.5" customHeight="1">
      <c r="A15" s="92" t="s">
        <v>24</v>
      </c>
      <c r="B15" s="158" t="s">
        <v>138</v>
      </c>
      <c r="C15" s="779">
        <f>'9.sz. mell'!C16+'10.sz.mell'!C22</f>
        <v>0</v>
      </c>
    </row>
    <row r="16" spans="1:3" s="6" customFormat="1" ht="16.5" customHeight="1">
      <c r="A16" s="87" t="s">
        <v>25</v>
      </c>
      <c r="B16" s="117" t="s">
        <v>186</v>
      </c>
      <c r="C16" s="777">
        <f>'9.sz. mell'!C17+'10.sz.mell'!C23</f>
        <v>0</v>
      </c>
    </row>
    <row r="17" spans="1:3" s="6" customFormat="1" ht="16.5" customHeight="1">
      <c r="A17" s="87" t="s">
        <v>26</v>
      </c>
      <c r="B17" s="117" t="s">
        <v>187</v>
      </c>
      <c r="C17" s="777">
        <f>'9.sz. mell'!C18</f>
        <v>0</v>
      </c>
    </row>
    <row r="18" spans="1:3" s="6" customFormat="1" ht="16.5" customHeight="1">
      <c r="A18" s="87" t="s">
        <v>27</v>
      </c>
      <c r="B18" s="117" t="s">
        <v>188</v>
      </c>
      <c r="C18" s="777">
        <f>'9.sz. mell'!C19</f>
        <v>0</v>
      </c>
    </row>
    <row r="19" spans="1:3" s="6" customFormat="1" ht="16.5" customHeight="1">
      <c r="A19" s="87" t="s">
        <v>28</v>
      </c>
      <c r="B19" s="117" t="s">
        <v>189</v>
      </c>
      <c r="C19" s="777">
        <f>SUM(C20:C24)</f>
        <v>340572</v>
      </c>
    </row>
    <row r="20" spans="1:3" s="7" customFormat="1" ht="16.5" customHeight="1">
      <c r="A20" s="1070" t="s">
        <v>298</v>
      </c>
      <c r="B20" s="122" t="s">
        <v>297</v>
      </c>
      <c r="C20" s="1068">
        <f>'9.sz. mell'!C21+'10.sz.mell'!C25</f>
        <v>2590</v>
      </c>
    </row>
    <row r="21" spans="1:3" s="7" customFormat="1" ht="16.5" customHeight="1">
      <c r="A21" s="1070" t="s">
        <v>299</v>
      </c>
      <c r="B21" s="122" t="s">
        <v>161</v>
      </c>
      <c r="C21" s="1068">
        <f>'9.sz. mell'!C22+'10.sz.mell'!C26</f>
        <v>89559</v>
      </c>
    </row>
    <row r="22" spans="1:3" s="7" customFormat="1" ht="16.5" customHeight="1">
      <c r="A22" s="1070" t="s">
        <v>300</v>
      </c>
      <c r="B22" s="122" t="s">
        <v>162</v>
      </c>
      <c r="C22" s="1068">
        <f>'9.sz. mell'!C23+'10.sz.mell'!C27</f>
        <v>222743</v>
      </c>
    </row>
    <row r="23" spans="1:3" s="7" customFormat="1" ht="16.5" customHeight="1">
      <c r="A23" s="1070" t="s">
        <v>301</v>
      </c>
      <c r="B23" s="122" t="s">
        <v>163</v>
      </c>
      <c r="C23" s="1068">
        <f>'9.sz. mell'!C24+'10.sz.mell'!C28</f>
        <v>25680</v>
      </c>
    </row>
    <row r="24" spans="1:3" s="7" customFormat="1" ht="16.5" customHeight="1" thickBot="1">
      <c r="A24" s="1071" t="s">
        <v>302</v>
      </c>
      <c r="B24" s="1069" t="s">
        <v>292</v>
      </c>
      <c r="C24" s="1068">
        <f>'9.sz. mell'!C25+'10.sz.mell'!C29</f>
        <v>0</v>
      </c>
    </row>
    <row r="25" spans="1:3" s="7" customFormat="1" ht="30" customHeight="1" thickBot="1">
      <c r="A25" s="84" t="s">
        <v>69</v>
      </c>
      <c r="B25" s="50" t="s">
        <v>190</v>
      </c>
      <c r="C25" s="775">
        <f>+C26+C27+C28+C29+C30</f>
        <v>42520</v>
      </c>
    </row>
    <row r="26" spans="1:3" s="7" customFormat="1" ht="16.5" customHeight="1">
      <c r="A26" s="92" t="s">
        <v>5</v>
      </c>
      <c r="B26" s="158" t="s">
        <v>191</v>
      </c>
      <c r="C26" s="779"/>
    </row>
    <row r="27" spans="1:3" s="6" customFormat="1" ht="16.5" customHeight="1">
      <c r="A27" s="87" t="s">
        <v>6</v>
      </c>
      <c r="B27" s="117" t="s">
        <v>192</v>
      </c>
      <c r="C27" s="777"/>
    </row>
    <row r="28" spans="1:3" s="7" customFormat="1" ht="16.5" customHeight="1">
      <c r="A28" s="87" t="s">
        <v>7</v>
      </c>
      <c r="B28" s="117" t="s">
        <v>193</v>
      </c>
      <c r="C28" s="777"/>
    </row>
    <row r="29" spans="1:3" s="7" customFormat="1" ht="16.5" customHeight="1">
      <c r="A29" s="87" t="s">
        <v>8</v>
      </c>
      <c r="B29" s="117" t="s">
        <v>194</v>
      </c>
      <c r="C29" s="777"/>
    </row>
    <row r="30" spans="1:3" s="7" customFormat="1" ht="16.5" customHeight="1">
      <c r="A30" s="87" t="s">
        <v>39</v>
      </c>
      <c r="B30" s="117" t="s">
        <v>195</v>
      </c>
      <c r="C30" s="777">
        <f>SUM(C31:C35)</f>
        <v>42520</v>
      </c>
    </row>
    <row r="31" spans="1:3" s="7" customFormat="1" ht="16.5" customHeight="1">
      <c r="A31" s="1070" t="s">
        <v>303</v>
      </c>
      <c r="B31" s="122" t="s">
        <v>297</v>
      </c>
      <c r="C31" s="1068">
        <f>'9.sz. mell'!C32+'10.sz.mell'!C36</f>
        <v>0</v>
      </c>
    </row>
    <row r="32" spans="1:3" s="7" customFormat="1" ht="16.5" customHeight="1">
      <c r="A32" s="1070" t="s">
        <v>304</v>
      </c>
      <c r="B32" s="122" t="s">
        <v>161</v>
      </c>
      <c r="C32" s="1068">
        <f>'9.sz. mell'!C33+'10.sz.mell'!C37</f>
        <v>0</v>
      </c>
    </row>
    <row r="33" spans="1:3" s="7" customFormat="1" ht="16.5" customHeight="1">
      <c r="A33" s="1070" t="s">
        <v>305</v>
      </c>
      <c r="B33" s="122" t="s">
        <v>162</v>
      </c>
      <c r="C33" s="1068">
        <f>'9.sz. mell'!C34+'10.sz.mell'!C38</f>
        <v>0</v>
      </c>
    </row>
    <row r="34" spans="1:3" s="7" customFormat="1" ht="16.5" customHeight="1">
      <c r="A34" s="1070" t="s">
        <v>306</v>
      </c>
      <c r="B34" s="122" t="s">
        <v>163</v>
      </c>
      <c r="C34" s="1068">
        <f>'9.sz. mell'!C35+'10.sz.mell'!C39</f>
        <v>0</v>
      </c>
    </row>
    <row r="35" spans="1:3" s="7" customFormat="1" ht="16.5" customHeight="1" thickBot="1">
      <c r="A35" s="1071" t="s">
        <v>307</v>
      </c>
      <c r="B35" s="1069" t="s">
        <v>292</v>
      </c>
      <c r="C35" s="1068">
        <f>'9.sz. mell'!C36+'10.sz.mell'!C40</f>
        <v>42520</v>
      </c>
    </row>
    <row r="36" spans="1:3" s="7" customFormat="1" ht="16.5" customHeight="1" thickBot="1">
      <c r="A36" s="84" t="s">
        <v>40</v>
      </c>
      <c r="B36" s="50" t="s">
        <v>196</v>
      </c>
      <c r="C36" s="780">
        <f>+C37+C42+C43+C44</f>
        <v>883000</v>
      </c>
    </row>
    <row r="37" spans="1:3" s="7" customFormat="1" ht="16.5" customHeight="1">
      <c r="A37" s="92" t="s">
        <v>9</v>
      </c>
      <c r="B37" s="158" t="s">
        <v>433</v>
      </c>
      <c r="C37" s="781">
        <f>SUM(C38:C41)</f>
        <v>817000</v>
      </c>
    </row>
    <row r="38" spans="1:3" s="7" customFormat="1" ht="16.5" customHeight="1">
      <c r="A38" s="87" t="s">
        <v>198</v>
      </c>
      <c r="B38" s="122" t="s">
        <v>308</v>
      </c>
      <c r="C38" s="782">
        <f>'9.sz. mell'!C39</f>
        <v>62000</v>
      </c>
    </row>
    <row r="39" spans="1:3" s="7" customFormat="1" ht="16.5" customHeight="1">
      <c r="A39" s="87" t="s">
        <v>199</v>
      </c>
      <c r="B39" s="122" t="s">
        <v>309</v>
      </c>
      <c r="C39" s="782">
        <f>'9.sz. mell'!C40</f>
        <v>75000</v>
      </c>
    </row>
    <row r="40" spans="1:3" s="7" customFormat="1" ht="16.5" customHeight="1">
      <c r="A40" s="87" t="s">
        <v>310</v>
      </c>
      <c r="B40" s="122" t="s">
        <v>311</v>
      </c>
      <c r="C40" s="782">
        <f>'9.sz. mell'!C41</f>
        <v>680000</v>
      </c>
    </row>
    <row r="41" spans="1:3" s="7" customFormat="1" ht="16.5" customHeight="1">
      <c r="A41" s="87" t="s">
        <v>432</v>
      </c>
      <c r="B41" s="122" t="s">
        <v>431</v>
      </c>
      <c r="C41" s="782">
        <f>'9.sz. mell'!C42</f>
        <v>0</v>
      </c>
    </row>
    <row r="42" spans="1:3" s="7" customFormat="1" ht="16.5" customHeight="1">
      <c r="A42" s="87" t="s">
        <v>10</v>
      </c>
      <c r="B42" s="117" t="s">
        <v>200</v>
      </c>
      <c r="C42" s="783">
        <f>'9.sz. mell'!C43</f>
        <v>45000</v>
      </c>
    </row>
    <row r="43" spans="1:3" s="7" customFormat="1" ht="16.5" customHeight="1">
      <c r="A43" s="87" t="s">
        <v>143</v>
      </c>
      <c r="B43" s="117" t="s">
        <v>312</v>
      </c>
      <c r="C43" s="783">
        <f>'9.sz. mell'!C44</f>
        <v>4000</v>
      </c>
    </row>
    <row r="44" spans="1:3" s="7" customFormat="1" ht="16.5" customHeight="1" thickBot="1">
      <c r="A44" s="159" t="s">
        <v>166</v>
      </c>
      <c r="B44" s="161" t="s">
        <v>313</v>
      </c>
      <c r="C44" s="783">
        <f>'9.sz. mell'!C45</f>
        <v>17000</v>
      </c>
    </row>
    <row r="45" spans="1:3" s="7" customFormat="1" ht="16.5" customHeight="1" thickBot="1">
      <c r="A45" s="84" t="s">
        <v>71</v>
      </c>
      <c r="B45" s="50" t="s">
        <v>201</v>
      </c>
      <c r="C45" s="775">
        <f>C46+C47+C51+C52+C53+C54+C55+C56+C57+C58</f>
        <v>642892</v>
      </c>
    </row>
    <row r="46" spans="1:3" s="7" customFormat="1" ht="16.5" customHeight="1">
      <c r="A46" s="86" t="s">
        <v>11</v>
      </c>
      <c r="B46" s="116" t="s">
        <v>127</v>
      </c>
      <c r="C46" s="776"/>
    </row>
    <row r="47" spans="1:3" s="7" customFormat="1" ht="16.5" customHeight="1">
      <c r="A47" s="87" t="s">
        <v>12</v>
      </c>
      <c r="B47" s="117" t="s">
        <v>128</v>
      </c>
      <c r="C47" s="783">
        <f>SUM(C48:C50)</f>
        <v>204426</v>
      </c>
    </row>
    <row r="48" spans="1:3" s="7" customFormat="1" ht="16.5" customHeight="1">
      <c r="A48" s="87" t="s">
        <v>314</v>
      </c>
      <c r="B48" s="1072" t="s">
        <v>176</v>
      </c>
      <c r="C48" s="782">
        <f>'9.sz. mell'!C49+'10.sz.mell'!C10</f>
        <v>11328</v>
      </c>
    </row>
    <row r="49" spans="1:3" s="7" customFormat="1" ht="16.5" customHeight="1">
      <c r="A49" s="87" t="s">
        <v>315</v>
      </c>
      <c r="B49" s="1072" t="s">
        <v>177</v>
      </c>
      <c r="C49" s="782">
        <f>'9.sz. mell'!C50+'10.sz.mell'!C11</f>
        <v>26687</v>
      </c>
    </row>
    <row r="50" spans="1:3" s="7" customFormat="1" ht="16.5" customHeight="1">
      <c r="A50" s="87" t="s">
        <v>316</v>
      </c>
      <c r="B50" s="1072" t="s">
        <v>178</v>
      </c>
      <c r="C50" s="782">
        <f>'9.sz. mell'!C51+'10.sz.mell'!C12</f>
        <v>166411</v>
      </c>
    </row>
    <row r="51" spans="1:3" s="7" customFormat="1" ht="16.5" customHeight="1">
      <c r="A51" s="87" t="s">
        <v>13</v>
      </c>
      <c r="B51" s="117" t="s">
        <v>129</v>
      </c>
      <c r="C51" s="783">
        <f>'9.sz. mell'!C52+'10.sz.mell'!C13</f>
        <v>45142</v>
      </c>
    </row>
    <row r="52" spans="1:3" s="7" customFormat="1" ht="16.5" customHeight="1">
      <c r="A52" s="87" t="s">
        <v>42</v>
      </c>
      <c r="B52" s="117" t="s">
        <v>130</v>
      </c>
      <c r="C52" s="783">
        <f>'9.sz. mell'!C53+'10.sz.mell'!C14</f>
        <v>152000</v>
      </c>
    </row>
    <row r="53" spans="1:3" s="7" customFormat="1" ht="16.5" customHeight="1">
      <c r="A53" s="87" t="s">
        <v>43</v>
      </c>
      <c r="B53" s="117" t="s">
        <v>131</v>
      </c>
      <c r="C53" s="783">
        <f>'9.sz. mell'!C54+'10.sz.mell'!C15</f>
        <v>49301</v>
      </c>
    </row>
    <row r="54" spans="1:3" s="7" customFormat="1" ht="16.5" customHeight="1">
      <c r="A54" s="87" t="s">
        <v>44</v>
      </c>
      <c r="B54" s="117" t="s">
        <v>202</v>
      </c>
      <c r="C54" s="783">
        <f>'9.sz. mell'!C55+'10.sz.mell'!C16</f>
        <v>120061</v>
      </c>
    </row>
    <row r="55" spans="1:3" s="7" customFormat="1" ht="16.5" customHeight="1">
      <c r="A55" s="87" t="s">
        <v>45</v>
      </c>
      <c r="B55" s="117" t="s">
        <v>203</v>
      </c>
      <c r="C55" s="783">
        <f>'9.sz. mell'!C56+'10.sz.mell'!C17</f>
        <v>31630</v>
      </c>
    </row>
    <row r="56" spans="1:3" s="7" customFormat="1" ht="16.5" customHeight="1">
      <c r="A56" s="87" t="s">
        <v>46</v>
      </c>
      <c r="B56" s="117" t="s">
        <v>134</v>
      </c>
      <c r="C56" s="783">
        <f>'9.sz. mell'!C57+'10.sz.mell'!C18</f>
        <v>172</v>
      </c>
    </row>
    <row r="57" spans="1:3" s="7" customFormat="1" ht="16.5" customHeight="1">
      <c r="A57" s="87" t="s">
        <v>95</v>
      </c>
      <c r="B57" s="117" t="s">
        <v>135</v>
      </c>
      <c r="C57" s="783">
        <f>'9.sz. mell'!C58+'10.sz.mell'!C19</f>
        <v>0</v>
      </c>
    </row>
    <row r="58" spans="1:3" s="7" customFormat="1" ht="16.5" customHeight="1" thickBot="1">
      <c r="A58" s="88" t="s">
        <v>204</v>
      </c>
      <c r="B58" s="118" t="s">
        <v>136</v>
      </c>
      <c r="C58" s="783">
        <f>'9.sz. mell'!C59+'10.sz.mell'!C20</f>
        <v>40160</v>
      </c>
    </row>
    <row r="59" spans="1:3" s="7" customFormat="1" ht="16.5" customHeight="1" thickBot="1">
      <c r="A59" s="84" t="s">
        <v>72</v>
      </c>
      <c r="B59" s="50" t="s">
        <v>205</v>
      </c>
      <c r="C59" s="775">
        <f>SUM(C60:C63)</f>
        <v>74152</v>
      </c>
    </row>
    <row r="60" spans="1:3" s="7" customFormat="1" ht="16.5" customHeight="1">
      <c r="A60" s="92" t="s">
        <v>14</v>
      </c>
      <c r="B60" s="158" t="s">
        <v>145</v>
      </c>
      <c r="C60" s="783">
        <f>'9.sz. mell'!C61</f>
        <v>0</v>
      </c>
    </row>
    <row r="61" spans="1:3" s="7" customFormat="1" ht="16.5" customHeight="1">
      <c r="A61" s="87" t="s">
        <v>15</v>
      </c>
      <c r="B61" s="117" t="s">
        <v>146</v>
      </c>
      <c r="C61" s="783">
        <f>'9.sz. mell'!C62</f>
        <v>4700</v>
      </c>
    </row>
    <row r="62" spans="1:3" s="7" customFormat="1" ht="16.5" customHeight="1">
      <c r="A62" s="87" t="s">
        <v>206</v>
      </c>
      <c r="B62" s="117" t="s">
        <v>147</v>
      </c>
      <c r="C62" s="783">
        <f>'9.sz. mell'!C63</f>
        <v>400</v>
      </c>
    </row>
    <row r="63" spans="1:3" s="7" customFormat="1" ht="16.5" customHeight="1">
      <c r="A63" s="87" t="s">
        <v>207</v>
      </c>
      <c r="B63" s="124" t="s">
        <v>115</v>
      </c>
      <c r="C63" s="783">
        <f>SUM(C64:C67)</f>
        <v>69052</v>
      </c>
    </row>
    <row r="64" spans="1:3" s="7" customFormat="1" ht="16.5" customHeight="1">
      <c r="A64" s="1077" t="s">
        <v>319</v>
      </c>
      <c r="B64" s="263" t="s">
        <v>317</v>
      </c>
      <c r="C64" s="782">
        <f>'9.sz. mell'!C65</f>
        <v>55416</v>
      </c>
    </row>
    <row r="65" spans="1:3" s="7" customFormat="1" ht="16.5" customHeight="1">
      <c r="A65" s="1077" t="s">
        <v>320</v>
      </c>
      <c r="B65" s="263" t="s">
        <v>318</v>
      </c>
      <c r="C65" s="782">
        <f>'9.sz. mell'!C66</f>
        <v>0</v>
      </c>
    </row>
    <row r="66" spans="1:3" s="7" customFormat="1" ht="16.5" customHeight="1">
      <c r="A66" s="1077" t="s">
        <v>321</v>
      </c>
      <c r="B66" s="1073" t="s">
        <v>322</v>
      </c>
      <c r="C66" s="782">
        <f>'9.sz. mell'!C67</f>
        <v>0</v>
      </c>
    </row>
    <row r="67" spans="1:3" s="7" customFormat="1" ht="16.5" customHeight="1" thickBot="1">
      <c r="A67" s="1071" t="s">
        <v>436</v>
      </c>
      <c r="B67" s="1074" t="s">
        <v>437</v>
      </c>
      <c r="C67" s="782">
        <f>'9.sz. mell'!C68</f>
        <v>13636</v>
      </c>
    </row>
    <row r="68" spans="1:3" s="7" customFormat="1" ht="16.5" customHeight="1" thickBot="1">
      <c r="A68" s="84" t="s">
        <v>47</v>
      </c>
      <c r="B68" s="1075" t="s">
        <v>208</v>
      </c>
      <c r="C68" s="1076">
        <f>SUM(C69:C71)</f>
        <v>0</v>
      </c>
    </row>
    <row r="69" spans="1:3" s="7" customFormat="1" ht="24.75" customHeight="1">
      <c r="A69" s="86" t="s">
        <v>16</v>
      </c>
      <c r="B69" s="116" t="s">
        <v>209</v>
      </c>
      <c r="C69" s="776"/>
    </row>
    <row r="70" spans="1:3" s="7" customFormat="1" ht="21" customHeight="1">
      <c r="A70" s="87" t="s">
        <v>17</v>
      </c>
      <c r="B70" s="117" t="s">
        <v>210</v>
      </c>
      <c r="C70" s="777"/>
    </row>
    <row r="71" spans="1:3" s="7" customFormat="1" ht="16.5" customHeight="1" thickBot="1">
      <c r="A71" s="88" t="s">
        <v>48</v>
      </c>
      <c r="B71" s="118" t="s">
        <v>211</v>
      </c>
      <c r="C71" s="786"/>
    </row>
    <row r="72" spans="1:3" s="7" customFormat="1" ht="16.5" customHeight="1" thickBot="1">
      <c r="A72" s="84" t="s">
        <v>74</v>
      </c>
      <c r="B72" s="119" t="s">
        <v>212</v>
      </c>
      <c r="C72" s="775">
        <f>SUM(C73:C75)</f>
        <v>1500</v>
      </c>
    </row>
    <row r="73" spans="1:3" s="7" customFormat="1" ht="22.5" customHeight="1">
      <c r="A73" s="86" t="s">
        <v>49</v>
      </c>
      <c r="B73" s="116" t="s">
        <v>213</v>
      </c>
      <c r="C73" s="787"/>
    </row>
    <row r="74" spans="1:3" s="7" customFormat="1" ht="19.5" customHeight="1">
      <c r="A74" s="87" t="s">
        <v>50</v>
      </c>
      <c r="B74" s="117" t="s">
        <v>335</v>
      </c>
      <c r="C74" s="783">
        <f>'9.sz. mell'!C75</f>
        <v>1500</v>
      </c>
    </row>
    <row r="75" spans="1:3" s="7" customFormat="1" ht="16.5" customHeight="1" thickBot="1">
      <c r="A75" s="88" t="s">
        <v>102</v>
      </c>
      <c r="B75" s="118" t="s">
        <v>214</v>
      </c>
      <c r="C75" s="784">
        <f>'9.sz. mell'!C76</f>
        <v>0</v>
      </c>
    </row>
    <row r="76" spans="1:3" s="7" customFormat="1" ht="16.5" customHeight="1" thickBot="1">
      <c r="A76" s="84" t="s">
        <v>75</v>
      </c>
      <c r="B76" s="50" t="s">
        <v>215</v>
      </c>
      <c r="C76" s="780">
        <f>+C7+C14+C25+C36+C45+C59+C68+C72</f>
        <v>2824198</v>
      </c>
    </row>
    <row r="77" spans="1:3" s="7" customFormat="1" ht="16.5" customHeight="1" thickBot="1">
      <c r="A77" s="47" t="s">
        <v>216</v>
      </c>
      <c r="B77" s="119" t="s">
        <v>217</v>
      </c>
      <c r="C77" s="775">
        <f>SUM(C78:C80)</f>
        <v>0</v>
      </c>
    </row>
    <row r="78" spans="1:3" s="7" customFormat="1" ht="16.5" customHeight="1">
      <c r="A78" s="86" t="s">
        <v>218</v>
      </c>
      <c r="B78" s="116" t="s">
        <v>219</v>
      </c>
      <c r="C78" s="787"/>
    </row>
    <row r="79" spans="1:3" s="7" customFormat="1" ht="16.5" customHeight="1">
      <c r="A79" s="87" t="s">
        <v>220</v>
      </c>
      <c r="B79" s="117" t="s">
        <v>221</v>
      </c>
      <c r="C79" s="783"/>
    </row>
    <row r="80" spans="1:3" s="7" customFormat="1" ht="16.5" customHeight="1" thickBot="1">
      <c r="A80" s="88" t="s">
        <v>222</v>
      </c>
      <c r="B80" s="125" t="s">
        <v>323</v>
      </c>
      <c r="C80" s="784"/>
    </row>
    <row r="81" spans="1:3" s="7" customFormat="1" ht="16.5" customHeight="1" thickBot="1">
      <c r="A81" s="47" t="s">
        <v>223</v>
      </c>
      <c r="B81" s="119" t="s">
        <v>224</v>
      </c>
      <c r="C81" s="775">
        <f>SUM(C82:C85)</f>
        <v>0</v>
      </c>
    </row>
    <row r="82" spans="1:3" s="7" customFormat="1" ht="16.5" customHeight="1">
      <c r="A82" s="86" t="s">
        <v>37</v>
      </c>
      <c r="B82" s="116" t="s">
        <v>225</v>
      </c>
      <c r="C82" s="787">
        <f>'9.sz. mell'!C83</f>
        <v>0</v>
      </c>
    </row>
    <row r="83" spans="1:3" s="7" customFormat="1" ht="16.5" customHeight="1">
      <c r="A83" s="87" t="s">
        <v>38</v>
      </c>
      <c r="B83" s="117" t="s">
        <v>226</v>
      </c>
      <c r="C83" s="783"/>
    </row>
    <row r="84" spans="1:3" s="7" customFormat="1" ht="16.5" customHeight="1">
      <c r="A84" s="87" t="s">
        <v>227</v>
      </c>
      <c r="B84" s="117" t="s">
        <v>228</v>
      </c>
      <c r="C84" s="783"/>
    </row>
    <row r="85" spans="1:3" s="7" customFormat="1" ht="16.5" customHeight="1" thickBot="1">
      <c r="A85" s="88" t="s">
        <v>229</v>
      </c>
      <c r="B85" s="118" t="s">
        <v>230</v>
      </c>
      <c r="C85" s="784"/>
    </row>
    <row r="86" spans="1:3" s="7" customFormat="1" ht="16.5" customHeight="1" thickBot="1">
      <c r="A86" s="47" t="s">
        <v>231</v>
      </c>
      <c r="B86" s="119" t="s">
        <v>232</v>
      </c>
      <c r="C86" s="775">
        <f>SUM(C87+C90)</f>
        <v>557357</v>
      </c>
    </row>
    <row r="87" spans="1:3" s="7" customFormat="1" ht="16.5" customHeight="1">
      <c r="A87" s="86" t="s">
        <v>51</v>
      </c>
      <c r="B87" s="116" t="s">
        <v>233</v>
      </c>
      <c r="C87" s="787">
        <f>SUM(C88:C89)</f>
        <v>557357</v>
      </c>
    </row>
    <row r="88" spans="1:3" s="7" customFormat="1" ht="16.5" customHeight="1">
      <c r="A88" s="87" t="s">
        <v>326</v>
      </c>
      <c r="B88" s="126" t="s">
        <v>324</v>
      </c>
      <c r="C88" s="787">
        <f>'9.sz. mell'!C89</f>
        <v>351114</v>
      </c>
    </row>
    <row r="89" spans="1:3" s="7" customFormat="1" ht="16.5" customHeight="1">
      <c r="A89" s="93" t="s">
        <v>327</v>
      </c>
      <c r="B89" s="126" t="s">
        <v>325</v>
      </c>
      <c r="C89" s="787">
        <f>'9.sz. mell'!C90</f>
        <v>206243</v>
      </c>
    </row>
    <row r="90" spans="1:3" s="7" customFormat="1" ht="16.5" customHeight="1" thickBot="1">
      <c r="A90" s="88" t="s">
        <v>52</v>
      </c>
      <c r="B90" s="118" t="s">
        <v>234</v>
      </c>
      <c r="C90" s="784"/>
    </row>
    <row r="91" spans="1:3" s="6" customFormat="1" ht="16.5" customHeight="1" thickBot="1">
      <c r="A91" s="47" t="s">
        <v>235</v>
      </c>
      <c r="B91" s="119" t="s">
        <v>236</v>
      </c>
      <c r="C91" s="775">
        <f>SUM(C92:C94)</f>
        <v>0</v>
      </c>
    </row>
    <row r="92" spans="1:3" s="7" customFormat="1" ht="16.5" customHeight="1">
      <c r="A92" s="86" t="s">
        <v>237</v>
      </c>
      <c r="B92" s="116" t="s">
        <v>238</v>
      </c>
      <c r="C92" s="787"/>
    </row>
    <row r="93" spans="1:3" s="7" customFormat="1" ht="16.5" customHeight="1">
      <c r="A93" s="87" t="s">
        <v>239</v>
      </c>
      <c r="B93" s="117" t="s">
        <v>240</v>
      </c>
      <c r="C93" s="783"/>
    </row>
    <row r="94" spans="1:3" s="7" customFormat="1" ht="16.5" customHeight="1" thickBot="1">
      <c r="A94" s="88" t="s">
        <v>241</v>
      </c>
      <c r="B94" s="118" t="s">
        <v>242</v>
      </c>
      <c r="C94" s="784"/>
    </row>
    <row r="95" spans="1:3" s="7" customFormat="1" ht="16.5" customHeight="1" thickBot="1">
      <c r="A95" s="47" t="s">
        <v>243</v>
      </c>
      <c r="B95" s="119" t="s">
        <v>244</v>
      </c>
      <c r="C95" s="775">
        <f>SUM(C96:C99)</f>
        <v>0</v>
      </c>
    </row>
    <row r="96" spans="1:3" s="7" customFormat="1" ht="16.5" customHeight="1">
      <c r="A96" s="89" t="s">
        <v>245</v>
      </c>
      <c r="B96" s="116" t="s">
        <v>246</v>
      </c>
      <c r="C96" s="787"/>
    </row>
    <row r="97" spans="1:6" s="7" customFormat="1" ht="16.5" customHeight="1">
      <c r="A97" s="90" t="s">
        <v>247</v>
      </c>
      <c r="B97" s="117" t="s">
        <v>248</v>
      </c>
      <c r="C97" s="783"/>
    </row>
    <row r="98" spans="1:6" s="7" customFormat="1" ht="16.5" customHeight="1">
      <c r="A98" s="90" t="s">
        <v>249</v>
      </c>
      <c r="B98" s="117" t="s">
        <v>250</v>
      </c>
      <c r="C98" s="783"/>
    </row>
    <row r="99" spans="1:6" s="6" customFormat="1" ht="16.5" customHeight="1" thickBot="1">
      <c r="A99" s="91" t="s">
        <v>251</v>
      </c>
      <c r="B99" s="118" t="s">
        <v>252</v>
      </c>
      <c r="C99" s="784"/>
    </row>
    <row r="100" spans="1:6" s="6" customFormat="1" ht="16.5" customHeight="1" thickBot="1">
      <c r="A100" s="47" t="s">
        <v>253</v>
      </c>
      <c r="B100" s="119" t="s">
        <v>254</v>
      </c>
      <c r="C100" s="788"/>
    </row>
    <row r="101" spans="1:6" s="6" customFormat="1" ht="16.5" customHeight="1" thickBot="1">
      <c r="A101" s="47" t="s">
        <v>255</v>
      </c>
      <c r="B101" s="127" t="s">
        <v>256</v>
      </c>
      <c r="C101" s="780">
        <f>+C77+C81+C86+C91+C95+C100</f>
        <v>557357</v>
      </c>
      <c r="F101" s="1427"/>
    </row>
    <row r="102" spans="1:6" s="6" customFormat="1" ht="16.5" customHeight="1" thickBot="1">
      <c r="A102" s="47" t="s">
        <v>257</v>
      </c>
      <c r="B102" s="127" t="s">
        <v>258</v>
      </c>
      <c r="C102" s="780">
        <f>+C76+C101</f>
        <v>3381555</v>
      </c>
    </row>
    <row r="103" spans="1:6" s="6" customFormat="1" ht="16.5" customHeight="1" thickBot="1">
      <c r="A103" s="198"/>
      <c r="B103" s="199"/>
      <c r="C103" s="200"/>
    </row>
    <row r="104" spans="1:6" s="3" customFormat="1" ht="32.25" customHeight="1" thickBot="1">
      <c r="A104" s="197"/>
      <c r="B104" s="201" t="s">
        <v>2</v>
      </c>
      <c r="C104" s="156" t="s">
        <v>100</v>
      </c>
    </row>
    <row r="105" spans="1:6" s="6" customFormat="1" ht="16.5" customHeight="1" thickBot="1">
      <c r="A105" s="84" t="s">
        <v>67</v>
      </c>
      <c r="B105" s="128" t="s">
        <v>291</v>
      </c>
      <c r="C105" s="745">
        <f>SUM(C106:C110)</f>
        <v>2902836</v>
      </c>
    </row>
    <row r="106" spans="1:6" s="22" customFormat="1" ht="16.5" customHeight="1">
      <c r="A106" s="86" t="s">
        <v>18</v>
      </c>
      <c r="B106" s="138" t="s">
        <v>94</v>
      </c>
      <c r="C106" s="746">
        <f>'9.sz. mell'!C107+'10.sz.mell'!C54</f>
        <v>998828</v>
      </c>
    </row>
    <row r="107" spans="1:6" s="22" customFormat="1" ht="16.5" customHeight="1">
      <c r="A107" s="87" t="s">
        <v>19</v>
      </c>
      <c r="B107" s="130" t="s">
        <v>53</v>
      </c>
      <c r="C107" s="746">
        <f>'9.sz. mell'!C108+'10.sz.mell'!C55</f>
        <v>262939</v>
      </c>
    </row>
    <row r="108" spans="1:6" s="22" customFormat="1" ht="16.5" customHeight="1">
      <c r="A108" s="87" t="s">
        <v>20</v>
      </c>
      <c r="B108" s="130" t="s">
        <v>35</v>
      </c>
      <c r="C108" s="746">
        <f>'9.sz. mell'!C109+'10.sz.mell'!C56</f>
        <v>1365129</v>
      </c>
    </row>
    <row r="109" spans="1:6" s="22" customFormat="1" ht="16.5" customHeight="1">
      <c r="A109" s="87" t="s">
        <v>21</v>
      </c>
      <c r="B109" s="131" t="s">
        <v>54</v>
      </c>
      <c r="C109" s="746">
        <f>'9.sz. mell'!C110+'10.sz.mell'!C57</f>
        <v>47222</v>
      </c>
    </row>
    <row r="110" spans="1:6" s="22" customFormat="1" ht="16.5" customHeight="1">
      <c r="A110" s="87" t="s">
        <v>29</v>
      </c>
      <c r="B110" s="26" t="s">
        <v>55</v>
      </c>
      <c r="C110" s="747">
        <f>SUM(C111:C118)</f>
        <v>228718</v>
      </c>
    </row>
    <row r="111" spans="1:6" s="22" customFormat="1" ht="16.5" customHeight="1">
      <c r="A111" s="1070" t="s">
        <v>337</v>
      </c>
      <c r="B111" s="1093" t="s">
        <v>336</v>
      </c>
      <c r="C111" s="1094">
        <f>'9.sz. mell'!C112</f>
        <v>0</v>
      </c>
    </row>
    <row r="112" spans="1:6" s="22" customFormat="1" ht="15">
      <c r="A112" s="1070" t="s">
        <v>338</v>
      </c>
      <c r="B112" s="1093" t="s">
        <v>259</v>
      </c>
      <c r="C112" s="1094">
        <f>'9.sz. mell'!C113</f>
        <v>0</v>
      </c>
    </row>
    <row r="113" spans="1:3" s="22" customFormat="1" ht="15" customHeight="1">
      <c r="A113" s="1070" t="s">
        <v>339</v>
      </c>
      <c r="B113" s="1093" t="s">
        <v>260</v>
      </c>
      <c r="C113" s="1094">
        <f>'9.sz. mell'!C114</f>
        <v>0</v>
      </c>
    </row>
    <row r="114" spans="1:3" s="22" customFormat="1" ht="16.5" customHeight="1">
      <c r="A114" s="1070" t="s">
        <v>340</v>
      </c>
      <c r="B114" s="1095" t="s">
        <v>261</v>
      </c>
      <c r="C114" s="1094">
        <f>'9.sz. mell'!C115</f>
        <v>191258</v>
      </c>
    </row>
    <row r="115" spans="1:3" s="22" customFormat="1" ht="18.75" customHeight="1">
      <c r="A115" s="1070" t="s">
        <v>341</v>
      </c>
      <c r="B115" s="1093" t="s">
        <v>262</v>
      </c>
      <c r="C115" s="1094">
        <f>'9.sz. mell'!C116</f>
        <v>0</v>
      </c>
    </row>
    <row r="116" spans="1:3" s="22" customFormat="1" ht="16.5" customHeight="1">
      <c r="A116" s="1070" t="s">
        <v>342</v>
      </c>
      <c r="B116" s="1096" t="s">
        <v>263</v>
      </c>
      <c r="C116" s="1094">
        <f>'9.sz. mell'!C117</f>
        <v>0</v>
      </c>
    </row>
    <row r="117" spans="1:3" s="22" customFormat="1" ht="16.5" customHeight="1">
      <c r="A117" s="1070" t="s">
        <v>343</v>
      </c>
      <c r="B117" s="1096" t="s">
        <v>264</v>
      </c>
      <c r="C117" s="1094">
        <f>'9.sz. mell'!C118</f>
        <v>0</v>
      </c>
    </row>
    <row r="118" spans="1:3" s="22" customFormat="1" ht="16.5" customHeight="1" thickBot="1">
      <c r="A118" s="1077" t="s">
        <v>344</v>
      </c>
      <c r="B118" s="1096" t="s">
        <v>265</v>
      </c>
      <c r="C118" s="1094">
        <f>'9.sz. mell'!C119</f>
        <v>37460</v>
      </c>
    </row>
    <row r="119" spans="1:3" s="22" customFormat="1" ht="16.5" customHeight="1" thickBot="1">
      <c r="A119" s="84" t="s">
        <v>68</v>
      </c>
      <c r="B119" s="128" t="s">
        <v>745</v>
      </c>
      <c r="C119" s="745">
        <f>SUM(C120+C126+C127+C134)</f>
        <v>308445</v>
      </c>
    </row>
    <row r="120" spans="1:3" s="22" customFormat="1" ht="16.5" customHeight="1">
      <c r="A120" s="374" t="s">
        <v>24</v>
      </c>
      <c r="B120" s="129" t="s">
        <v>103</v>
      </c>
      <c r="C120" s="1084">
        <f>SUM(C121:C125)</f>
        <v>136379</v>
      </c>
    </row>
    <row r="121" spans="1:3" s="22" customFormat="1" ht="16.5" customHeight="1">
      <c r="A121" s="1079" t="s">
        <v>328</v>
      </c>
      <c r="B121" s="1080" t="s">
        <v>743</v>
      </c>
      <c r="C121" s="1085">
        <f>'9.sz. mell'!C122+'10.sz.mell'!C60</f>
        <v>136379</v>
      </c>
    </row>
    <row r="122" spans="1:3" s="22" customFormat="1" ht="18.75" customHeight="1">
      <c r="A122" s="1079" t="s">
        <v>329</v>
      </c>
      <c r="B122" s="1080" t="s">
        <v>105</v>
      </c>
      <c r="C122" s="1085">
        <f>'9.sz. mell'!C123</f>
        <v>0</v>
      </c>
    </row>
    <row r="123" spans="1:3" s="22" customFormat="1" ht="27.75" customHeight="1">
      <c r="A123" s="1079" t="s">
        <v>330</v>
      </c>
      <c r="B123" s="1080" t="s">
        <v>113</v>
      </c>
      <c r="C123" s="1085">
        <f>'9.sz. mell'!C124</f>
        <v>0</v>
      </c>
    </row>
    <row r="124" spans="1:3" s="22" customFormat="1" ht="30" customHeight="1">
      <c r="A124" s="1079" t="s">
        <v>331</v>
      </c>
      <c r="B124" s="1080" t="s">
        <v>111</v>
      </c>
      <c r="C124" s="1085">
        <f>'9.sz. mell'!C125</f>
        <v>0</v>
      </c>
    </row>
    <row r="125" spans="1:3" s="22" customFormat="1" ht="28.5" customHeight="1">
      <c r="A125" s="1079" t="s">
        <v>332</v>
      </c>
      <c r="B125" s="1080" t="s">
        <v>531</v>
      </c>
      <c r="C125" s="1085">
        <f>'9.sz. mell'!C126</f>
        <v>0</v>
      </c>
    </row>
    <row r="126" spans="1:3" s="22" customFormat="1" ht="16.5" customHeight="1">
      <c r="A126" s="86" t="s">
        <v>25</v>
      </c>
      <c r="B126" s="136" t="s">
        <v>56</v>
      </c>
      <c r="C126" s="1086">
        <f>'9.sz. mell'!C127+'10.sz.mell'!C61</f>
        <v>158190</v>
      </c>
    </row>
    <row r="127" spans="1:3" s="22" customFormat="1" ht="16.5" customHeight="1">
      <c r="A127" s="86" t="s">
        <v>26</v>
      </c>
      <c r="B127" s="137" t="s">
        <v>104</v>
      </c>
      <c r="C127" s="1087">
        <f>SUM(C128:C133)</f>
        <v>1500</v>
      </c>
    </row>
    <row r="128" spans="1:3" s="22" customFormat="1" ht="16.5" customHeight="1">
      <c r="A128" s="1081" t="s">
        <v>293</v>
      </c>
      <c r="B128" s="1082" t="s">
        <v>266</v>
      </c>
      <c r="C128" s="1085">
        <f>'9.sz. mell'!C129</f>
        <v>0</v>
      </c>
    </row>
    <row r="129" spans="1:3" s="22" customFormat="1" ht="16.5" customHeight="1">
      <c r="A129" s="1081" t="s">
        <v>294</v>
      </c>
      <c r="B129" s="1083" t="s">
        <v>260</v>
      </c>
      <c r="C129" s="1085">
        <f>'9.sz. mell'!C130</f>
        <v>0</v>
      </c>
    </row>
    <row r="130" spans="1:3" s="22" customFormat="1" ht="16.5" customHeight="1">
      <c r="A130" s="1081" t="s">
        <v>295</v>
      </c>
      <c r="B130" s="1083" t="s">
        <v>267</v>
      </c>
      <c r="C130" s="1085">
        <f>'9.sz. mell'!C131</f>
        <v>0</v>
      </c>
    </row>
    <row r="131" spans="1:3" s="22" customFormat="1" ht="18.75" customHeight="1">
      <c r="A131" s="1081" t="s">
        <v>296</v>
      </c>
      <c r="B131" s="1083" t="s">
        <v>744</v>
      </c>
      <c r="C131" s="1085">
        <f>'9.sz. mell'!C132</f>
        <v>1500</v>
      </c>
    </row>
    <row r="132" spans="1:3" s="22" customFormat="1" ht="16.5" customHeight="1">
      <c r="A132" s="1081" t="s">
        <v>345</v>
      </c>
      <c r="B132" s="1083" t="s">
        <v>429</v>
      </c>
      <c r="C132" s="1085">
        <f>'9.sz. mell'!C133</f>
        <v>0</v>
      </c>
    </row>
    <row r="133" spans="1:3" s="22" customFormat="1" ht="16.5" customHeight="1">
      <c r="A133" s="1070" t="s">
        <v>346</v>
      </c>
      <c r="B133" s="1088" t="s">
        <v>268</v>
      </c>
      <c r="C133" s="1085"/>
    </row>
    <row r="134" spans="1:3" s="22" customFormat="1" ht="16.5" customHeight="1" thickBot="1">
      <c r="A134" s="1089" t="s">
        <v>27</v>
      </c>
      <c r="B134" s="1090" t="s">
        <v>430</v>
      </c>
      <c r="C134" s="1085">
        <f>'10.sz.mell'!C62+'9.sz. mell'!C134</f>
        <v>12376</v>
      </c>
    </row>
    <row r="135" spans="1:3" s="22" customFormat="1" ht="16.5" customHeight="1" thickBot="1">
      <c r="A135" s="84" t="s">
        <v>69</v>
      </c>
      <c r="B135" s="51" t="s">
        <v>269</v>
      </c>
      <c r="C135" s="745">
        <f>SUM(C136+C139)</f>
        <v>141594</v>
      </c>
    </row>
    <row r="136" spans="1:3" s="22" customFormat="1" ht="16.5" customHeight="1">
      <c r="A136" s="92" t="s">
        <v>5</v>
      </c>
      <c r="B136" s="241" t="s">
        <v>347</v>
      </c>
      <c r="C136" s="1091">
        <f>SUM(C137:C138)</f>
        <v>63624</v>
      </c>
    </row>
    <row r="137" spans="1:3" s="22" customFormat="1" ht="16.5" customHeight="1">
      <c r="A137" s="87" t="s">
        <v>348</v>
      </c>
      <c r="B137" s="140" t="s">
        <v>350</v>
      </c>
      <c r="C137" s="748">
        <f>'9.sz. mell'!C137</f>
        <v>42874</v>
      </c>
    </row>
    <row r="138" spans="1:3" s="22" customFormat="1" ht="16.5" customHeight="1" thickBot="1">
      <c r="A138" s="159" t="s">
        <v>349</v>
      </c>
      <c r="B138" s="243" t="s">
        <v>351</v>
      </c>
      <c r="C138" s="1092">
        <f>'9.sz. mell'!C138</f>
        <v>20750</v>
      </c>
    </row>
    <row r="139" spans="1:3" s="22" customFormat="1" ht="16.5" customHeight="1">
      <c r="A139" s="86" t="s">
        <v>6</v>
      </c>
      <c r="B139" s="139" t="s">
        <v>352</v>
      </c>
      <c r="C139" s="791">
        <f>SUM(C140:C141)</f>
        <v>77970</v>
      </c>
    </row>
    <row r="140" spans="1:3" s="22" customFormat="1" ht="16.5" customHeight="1">
      <c r="A140" s="87" t="s">
        <v>353</v>
      </c>
      <c r="B140" s="140" t="s">
        <v>350</v>
      </c>
      <c r="C140" s="748">
        <f>'9.sz. mell'!C140</f>
        <v>65154</v>
      </c>
    </row>
    <row r="141" spans="1:3" s="22" customFormat="1" ht="16.5" customHeight="1" thickBot="1">
      <c r="A141" s="93" t="s">
        <v>354</v>
      </c>
      <c r="B141" s="202" t="s">
        <v>351</v>
      </c>
      <c r="C141" s="748">
        <f>'9.sz. mell'!C141</f>
        <v>12816</v>
      </c>
    </row>
    <row r="142" spans="1:3" s="22" customFormat="1" ht="16.5" customHeight="1" thickBot="1">
      <c r="A142" s="84" t="s">
        <v>70</v>
      </c>
      <c r="B142" s="51" t="s">
        <v>270</v>
      </c>
      <c r="C142" s="745">
        <f>+C105+C119+C135</f>
        <v>3352875</v>
      </c>
    </row>
    <row r="143" spans="1:3" s="22" customFormat="1" ht="27.75" customHeight="1" thickBot="1">
      <c r="A143" s="84" t="s">
        <v>71</v>
      </c>
      <c r="B143" s="51" t="s">
        <v>271</v>
      </c>
      <c r="C143" s="745">
        <f>+C144+C145+C146</f>
        <v>0</v>
      </c>
    </row>
    <row r="144" spans="1:3" s="6" customFormat="1" ht="16.5" customHeight="1">
      <c r="A144" s="86" t="s">
        <v>11</v>
      </c>
      <c r="B144" s="138" t="s">
        <v>272</v>
      </c>
      <c r="C144" s="746"/>
    </row>
    <row r="145" spans="1:7" s="22" customFormat="1" ht="16.5" customHeight="1">
      <c r="A145" s="86" t="s">
        <v>12</v>
      </c>
      <c r="B145" s="138" t="s">
        <v>273</v>
      </c>
      <c r="C145" s="792"/>
    </row>
    <row r="146" spans="1:7" s="22" customFormat="1" ht="16.5" customHeight="1" thickBot="1">
      <c r="A146" s="93" t="s">
        <v>13</v>
      </c>
      <c r="B146" s="141" t="s">
        <v>274</v>
      </c>
      <c r="C146" s="793"/>
    </row>
    <row r="147" spans="1:7" s="22" customFormat="1" ht="16.5" customHeight="1" thickBot="1">
      <c r="A147" s="84" t="s">
        <v>72</v>
      </c>
      <c r="B147" s="51" t="s">
        <v>275</v>
      </c>
      <c r="C147" s="794">
        <f>+C148+C149+C150+C151</f>
        <v>0</v>
      </c>
    </row>
    <row r="148" spans="1:7" s="22" customFormat="1" ht="16.5" customHeight="1">
      <c r="A148" s="86" t="s">
        <v>14</v>
      </c>
      <c r="B148" s="138" t="s">
        <v>276</v>
      </c>
      <c r="C148" s="795"/>
    </row>
    <row r="149" spans="1:7" s="22" customFormat="1" ht="16.5" customHeight="1">
      <c r="A149" s="87" t="s">
        <v>15</v>
      </c>
      <c r="B149" s="130" t="s">
        <v>277</v>
      </c>
      <c r="C149" s="792"/>
    </row>
    <row r="150" spans="1:7" s="22" customFormat="1" ht="16.5" customHeight="1">
      <c r="A150" s="87" t="s">
        <v>206</v>
      </c>
      <c r="B150" s="130" t="s">
        <v>278</v>
      </c>
      <c r="C150" s="792"/>
    </row>
    <row r="151" spans="1:7" s="6" customFormat="1" ht="16.5" customHeight="1" thickBot="1">
      <c r="A151" s="88" t="s">
        <v>207</v>
      </c>
      <c r="B151" s="136" t="s">
        <v>279</v>
      </c>
      <c r="C151" s="793"/>
    </row>
    <row r="152" spans="1:7" s="22" customFormat="1" ht="16.5" customHeight="1" thickBot="1">
      <c r="A152" s="84" t="s">
        <v>73</v>
      </c>
      <c r="B152" s="51" t="s">
        <v>364</v>
      </c>
      <c r="C152" s="745">
        <f>SUM(C153:C156)</f>
        <v>28680</v>
      </c>
      <c r="G152" s="94"/>
    </row>
    <row r="153" spans="1:7" s="22" customFormat="1" ht="16.5" customHeight="1">
      <c r="A153" s="86" t="s">
        <v>16</v>
      </c>
      <c r="B153" s="138" t="s">
        <v>280</v>
      </c>
      <c r="C153" s="795"/>
    </row>
    <row r="154" spans="1:7" s="22" customFormat="1" ht="16.5" customHeight="1">
      <c r="A154" s="98" t="s">
        <v>17</v>
      </c>
      <c r="B154" s="130" t="s">
        <v>281</v>
      </c>
      <c r="C154" s="1087">
        <f>'9.sz. mell'!C154</f>
        <v>28680</v>
      </c>
    </row>
    <row r="155" spans="1:7" s="6" customFormat="1" ht="16.5" customHeight="1">
      <c r="A155" s="98" t="s">
        <v>363</v>
      </c>
      <c r="B155" s="130" t="s">
        <v>282</v>
      </c>
      <c r="C155" s="793"/>
      <c r="E155" s="1407"/>
    </row>
    <row r="156" spans="1:7" s="6" customFormat="1" ht="16.5" customHeight="1" thickBot="1">
      <c r="A156" s="93" t="s">
        <v>116</v>
      </c>
      <c r="B156" s="141" t="s">
        <v>283</v>
      </c>
      <c r="C156" s="793"/>
    </row>
    <row r="157" spans="1:7" s="6" customFormat="1" ht="16.5" customHeight="1" thickBot="1">
      <c r="A157" s="84" t="s">
        <v>74</v>
      </c>
      <c r="B157" s="51" t="s">
        <v>284</v>
      </c>
      <c r="C157" s="796">
        <f>+C158+C159+C160+C161</f>
        <v>0</v>
      </c>
    </row>
    <row r="158" spans="1:7" s="6" customFormat="1" ht="16.5" customHeight="1">
      <c r="A158" s="86" t="s">
        <v>49</v>
      </c>
      <c r="B158" s="138" t="s">
        <v>747</v>
      </c>
      <c r="C158" s="795">
        <f>'9.sz. mell'!C159</f>
        <v>0</v>
      </c>
    </row>
    <row r="159" spans="1:7" s="6" customFormat="1" ht="16.5" customHeight="1">
      <c r="A159" s="86" t="s">
        <v>50</v>
      </c>
      <c r="B159" s="138" t="s">
        <v>286</v>
      </c>
      <c r="C159" s="792"/>
    </row>
    <row r="160" spans="1:7" s="6" customFormat="1" ht="16.5" customHeight="1">
      <c r="A160" s="86" t="s">
        <v>102</v>
      </c>
      <c r="B160" s="138" t="s">
        <v>287</v>
      </c>
      <c r="C160" s="792"/>
    </row>
    <row r="161" spans="1:6" s="22" customFormat="1" ht="16.5" customHeight="1" thickBot="1">
      <c r="A161" s="93" t="s">
        <v>114</v>
      </c>
      <c r="B161" s="141" t="s">
        <v>288</v>
      </c>
      <c r="C161" s="793"/>
    </row>
    <row r="162" spans="1:6" s="22" customFormat="1" ht="16.5" customHeight="1" thickBot="1">
      <c r="A162" s="84" t="s">
        <v>75</v>
      </c>
      <c r="B162" s="51" t="s">
        <v>289</v>
      </c>
      <c r="C162" s="749">
        <f>+C143+C147+C152+C157</f>
        <v>28680</v>
      </c>
    </row>
    <row r="163" spans="1:6" s="22" customFormat="1" ht="16.5" customHeight="1" thickBot="1">
      <c r="A163" s="27" t="s">
        <v>76</v>
      </c>
      <c r="B163" s="119" t="s">
        <v>290</v>
      </c>
      <c r="C163" s="749">
        <f>+C142+C162</f>
        <v>3381555</v>
      </c>
    </row>
    <row r="164" spans="1:6" s="22" customFormat="1" ht="16.5" customHeight="1">
      <c r="A164" s="49"/>
      <c r="B164" s="46"/>
      <c r="C164" s="95"/>
    </row>
    <row r="165" spans="1:6" ht="15.75">
      <c r="A165" s="1738" t="s">
        <v>361</v>
      </c>
      <c r="B165" s="1738"/>
      <c r="C165" s="1738"/>
    </row>
    <row r="166" spans="1:6" ht="13.5" thickBot="1">
      <c r="A166" s="1739"/>
      <c r="B166" s="1739"/>
      <c r="F166" s="1405"/>
    </row>
    <row r="167" spans="1:6" ht="30" customHeight="1" thickBot="1">
      <c r="A167" s="152">
        <v>1</v>
      </c>
      <c r="B167" s="153" t="s">
        <v>362</v>
      </c>
      <c r="C167" s="350">
        <f>C76-C142</f>
        <v>-528677</v>
      </c>
      <c r="E167" s="1406"/>
    </row>
    <row r="168" spans="1:6" ht="15.75">
      <c r="A168" s="150"/>
      <c r="B168" s="150"/>
      <c r="C168" s="151"/>
    </row>
    <row r="169" spans="1:6" ht="15.75">
      <c r="A169" s="1740" t="s">
        <v>365</v>
      </c>
      <c r="B169" s="1740"/>
      <c r="C169" s="1740"/>
    </row>
    <row r="170" spans="1:6" ht="13.5" customHeight="1" thickBot="1">
      <c r="A170" s="1732"/>
      <c r="B170" s="1732"/>
    </row>
    <row r="171" spans="1:6" ht="26.25" customHeight="1" thickBot="1">
      <c r="A171" s="27" t="s">
        <v>67</v>
      </c>
      <c r="B171" s="24" t="s">
        <v>366</v>
      </c>
      <c r="C171" s="353">
        <f>C172-C175</f>
        <v>528677</v>
      </c>
    </row>
    <row r="172" spans="1:6" ht="20.25" customHeight="1">
      <c r="A172" s="356" t="s">
        <v>18</v>
      </c>
      <c r="B172" s="364" t="s">
        <v>369</v>
      </c>
      <c r="C172" s="357">
        <f>C101</f>
        <v>557357</v>
      </c>
      <c r="F172" s="1404"/>
    </row>
    <row r="173" spans="1:6" ht="20.25" customHeight="1">
      <c r="A173" s="296" t="s">
        <v>367</v>
      </c>
      <c r="B173" s="294" t="s">
        <v>446</v>
      </c>
      <c r="C173" s="354">
        <f>'2.1.sz.mell  '!C25</f>
        <v>351114</v>
      </c>
      <c r="F173" s="1405"/>
    </row>
    <row r="174" spans="1:6" ht="20.25" customHeight="1">
      <c r="A174" s="296" t="s">
        <v>368</v>
      </c>
      <c r="B174" s="294" t="s">
        <v>438</v>
      </c>
      <c r="C174" s="354">
        <f>'2.2.sz.mell  '!C34</f>
        <v>206243</v>
      </c>
    </row>
    <row r="175" spans="1:6" ht="20.25" customHeight="1">
      <c r="A175" s="295" t="s">
        <v>19</v>
      </c>
      <c r="B175" s="363" t="s">
        <v>370</v>
      </c>
      <c r="C175" s="355">
        <f>C162</f>
        <v>28680</v>
      </c>
    </row>
    <row r="176" spans="1:6" ht="20.25" customHeight="1">
      <c r="A176" s="296" t="s">
        <v>57</v>
      </c>
      <c r="B176" s="294" t="s">
        <v>447</v>
      </c>
      <c r="C176" s="355">
        <f>'2.1.sz.mell  '!E25</f>
        <v>28680</v>
      </c>
    </row>
    <row r="177" spans="1:3" ht="20.25" customHeight="1" thickBot="1">
      <c r="A177" s="154" t="s">
        <v>58</v>
      </c>
      <c r="B177" s="155" t="s">
        <v>439</v>
      </c>
      <c r="C177" s="773">
        <f>'2.2.sz.mell  '!E34</f>
        <v>0</v>
      </c>
    </row>
  </sheetData>
  <sheetProtection formatCells="0"/>
  <mergeCells count="8">
    <mergeCell ref="A1:C1"/>
    <mergeCell ref="A170:B170"/>
    <mergeCell ref="A2:C2"/>
    <mergeCell ref="A4:A5"/>
    <mergeCell ref="B4:B5"/>
    <mergeCell ref="A165:C165"/>
    <mergeCell ref="A166:B166"/>
    <mergeCell ref="A169:C169"/>
  </mergeCells>
  <printOptions horizontalCentered="1"/>
  <pageMargins left="0.31496062992125984" right="0.31496062992125984" top="0.59055118110236227" bottom="0.39370078740157483" header="0.39370078740157483" footer="0.39370078740157483"/>
  <pageSetup paperSize="9" scale="58" orientation="portrait" verticalDpi="300" r:id="rId1"/>
  <headerFooter alignWithMargins="0">
    <oddHeader>&amp;R&amp;"Times New Roman CE,Dőlt"&amp;12 1.1 melléklet a .../2016. (..) önkormányzati rendelethez</oddHeader>
  </headerFooter>
  <rowBreaks count="2" manualBreakCount="2">
    <brk id="71" max="5" man="1"/>
    <brk id="134" max="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C67"/>
  <sheetViews>
    <sheetView zoomScale="93" zoomScaleNormal="93" workbookViewId="0">
      <selection activeCell="C6" sqref="C6"/>
    </sheetView>
  </sheetViews>
  <sheetFormatPr defaultColWidth="9.33203125" defaultRowHeight="12.75"/>
  <cols>
    <col min="1" max="1" width="13.83203125" style="61" customWidth="1"/>
    <col min="2" max="2" width="87.6640625" style="57" customWidth="1"/>
    <col min="3" max="3" width="21.1640625" style="57" customWidth="1"/>
    <col min="4" max="16384" width="9.33203125" style="57"/>
  </cols>
  <sheetData>
    <row r="1" spans="1:3" s="55" customFormat="1" ht="21.75" customHeight="1">
      <c r="A1" s="1734" t="s">
        <v>816</v>
      </c>
      <c r="B1" s="1824" t="s">
        <v>174</v>
      </c>
      <c r="C1" s="1826" t="s">
        <v>833</v>
      </c>
    </row>
    <row r="2" spans="1:3" s="55" customFormat="1" ht="16.5" thickBot="1">
      <c r="A2" s="1735"/>
      <c r="B2" s="1825"/>
      <c r="C2" s="1827"/>
    </row>
    <row r="3" spans="1:3" s="56" customFormat="1" ht="15.75" customHeight="1" thickBot="1">
      <c r="A3" s="55"/>
      <c r="B3" s="55"/>
    </row>
    <row r="4" spans="1:3" ht="32.25" customHeight="1" thickBot="1">
      <c r="A4" s="62" t="s">
        <v>59</v>
      </c>
      <c r="B4" s="63" t="s">
        <v>0</v>
      </c>
      <c r="C4" s="156" t="s">
        <v>100</v>
      </c>
    </row>
    <row r="5" spans="1:3" s="58" customFormat="1" ht="12.95" customHeight="1" thickBot="1">
      <c r="A5" s="164">
        <v>1</v>
      </c>
      <c r="B5" s="165">
        <v>2</v>
      </c>
      <c r="C5" s="174">
        <v>3</v>
      </c>
    </row>
    <row r="6" spans="1:3" s="58" customFormat="1" ht="24.75" customHeight="1" thickBot="1">
      <c r="A6" s="1810" t="s">
        <v>1</v>
      </c>
      <c r="B6" s="1811"/>
      <c r="C6" s="639" t="s">
        <v>101</v>
      </c>
    </row>
    <row r="7" spans="1:3" s="59" customFormat="1" ht="17.25" customHeight="1" thickBot="1">
      <c r="A7" s="28" t="s">
        <v>67</v>
      </c>
      <c r="B7" s="29" t="s">
        <v>126</v>
      </c>
      <c r="C7" s="183">
        <f>SUM(C8+C9+C13+C14+C15+C16+C17+C18+C19+C20)</f>
        <v>29809</v>
      </c>
    </row>
    <row r="8" spans="1:3" s="59" customFormat="1" ht="17.25" customHeight="1">
      <c r="A8" s="68" t="s">
        <v>18</v>
      </c>
      <c r="B8" s="30" t="s">
        <v>127</v>
      </c>
      <c r="C8" s="478"/>
    </row>
    <row r="9" spans="1:3" s="59" customFormat="1" ht="17.25" customHeight="1">
      <c r="A9" s="66" t="s">
        <v>19</v>
      </c>
      <c r="B9" s="31" t="s">
        <v>128</v>
      </c>
      <c r="C9" s="437">
        <f>SUM(C10:C12)</f>
        <v>21701</v>
      </c>
    </row>
    <row r="10" spans="1:3" s="59" customFormat="1" ht="17.25" customHeight="1">
      <c r="A10" s="66" t="s">
        <v>57</v>
      </c>
      <c r="B10" s="247" t="s">
        <v>176</v>
      </c>
      <c r="C10" s="434"/>
    </row>
    <row r="11" spans="1:3" s="59" customFormat="1" ht="17.25" customHeight="1">
      <c r="A11" s="66" t="s">
        <v>58</v>
      </c>
      <c r="B11" s="247" t="s">
        <v>177</v>
      </c>
      <c r="C11" s="434">
        <v>5050</v>
      </c>
    </row>
    <row r="12" spans="1:3" s="59" customFormat="1" ht="17.25" customHeight="1">
      <c r="A12" s="66" t="s">
        <v>175</v>
      </c>
      <c r="B12" s="247" t="s">
        <v>178</v>
      </c>
      <c r="C12" s="434">
        <v>16651</v>
      </c>
    </row>
    <row r="13" spans="1:3" s="59" customFormat="1" ht="17.25" customHeight="1">
      <c r="A13" s="66" t="s">
        <v>20</v>
      </c>
      <c r="B13" s="31" t="s">
        <v>129</v>
      </c>
      <c r="C13" s="406"/>
    </row>
    <row r="14" spans="1:3" s="59" customFormat="1" ht="17.25" customHeight="1">
      <c r="A14" s="66" t="s">
        <v>21</v>
      </c>
      <c r="B14" s="31" t="s">
        <v>130</v>
      </c>
      <c r="C14" s="406"/>
    </row>
    <row r="15" spans="1:3" s="59" customFormat="1" ht="17.25" customHeight="1">
      <c r="A15" s="66" t="s">
        <v>36</v>
      </c>
      <c r="B15" s="31" t="s">
        <v>131</v>
      </c>
      <c r="C15" s="406"/>
    </row>
    <row r="16" spans="1:3" s="59" customFormat="1" ht="17.25" customHeight="1">
      <c r="A16" s="66" t="s">
        <v>22</v>
      </c>
      <c r="B16" s="31" t="s">
        <v>132</v>
      </c>
      <c r="C16" s="406">
        <v>5508</v>
      </c>
    </row>
    <row r="17" spans="1:3" s="59" customFormat="1" ht="17.25" customHeight="1">
      <c r="A17" s="66" t="s">
        <v>23</v>
      </c>
      <c r="B17" s="43" t="s">
        <v>133</v>
      </c>
      <c r="C17" s="406">
        <v>2600</v>
      </c>
    </row>
    <row r="18" spans="1:3" s="59" customFormat="1" ht="17.25" customHeight="1">
      <c r="A18" s="66" t="s">
        <v>30</v>
      </c>
      <c r="B18" s="31" t="s">
        <v>134</v>
      </c>
      <c r="C18" s="479"/>
    </row>
    <row r="19" spans="1:3" s="48" customFormat="1" ht="17.25" customHeight="1">
      <c r="A19" s="66" t="s">
        <v>31</v>
      </c>
      <c r="B19" s="31" t="s">
        <v>135</v>
      </c>
      <c r="C19" s="437"/>
    </row>
    <row r="20" spans="1:3" s="48" customFormat="1" ht="17.25" customHeight="1" thickBot="1">
      <c r="A20" s="163" t="s">
        <v>32</v>
      </c>
      <c r="B20" s="318" t="s">
        <v>136</v>
      </c>
      <c r="C20" s="436"/>
    </row>
    <row r="21" spans="1:3" s="59" customFormat="1" ht="34.5" customHeight="1" thickBot="1">
      <c r="A21" s="28" t="s">
        <v>68</v>
      </c>
      <c r="B21" s="29" t="s">
        <v>137</v>
      </c>
      <c r="C21" s="183">
        <f>SUM(C22:C24)</f>
        <v>1050</v>
      </c>
    </row>
    <row r="22" spans="1:3" s="48" customFormat="1" ht="17.25" customHeight="1">
      <c r="A22" s="68" t="s">
        <v>24</v>
      </c>
      <c r="B22" s="30" t="s">
        <v>138</v>
      </c>
      <c r="C22" s="478"/>
    </row>
    <row r="23" spans="1:3" s="48" customFormat="1" ht="17.25" customHeight="1">
      <c r="A23" s="66" t="s">
        <v>25</v>
      </c>
      <c r="B23" s="31" t="s">
        <v>139</v>
      </c>
      <c r="C23" s="437"/>
    </row>
    <row r="24" spans="1:3" s="48" customFormat="1" ht="17.25" customHeight="1">
      <c r="A24" s="66" t="s">
        <v>26</v>
      </c>
      <c r="B24" s="31" t="s">
        <v>140</v>
      </c>
      <c r="C24" s="442">
        <f>SUM(C25:C28)</f>
        <v>1050</v>
      </c>
    </row>
    <row r="25" spans="1:3" s="48" customFormat="1" ht="17.25" customHeight="1">
      <c r="A25" s="66" t="s">
        <v>27</v>
      </c>
      <c r="B25" s="190" t="s">
        <v>164</v>
      </c>
      <c r="C25" s="438"/>
    </row>
    <row r="26" spans="1:3" s="48" customFormat="1" ht="17.25" customHeight="1">
      <c r="A26" s="66" t="s">
        <v>28</v>
      </c>
      <c r="B26" s="412" t="s">
        <v>161</v>
      </c>
      <c r="C26" s="438">
        <v>1050</v>
      </c>
    </row>
    <row r="27" spans="1:3" s="48" customFormat="1" ht="17.25" customHeight="1">
      <c r="A27" s="66" t="s">
        <v>33</v>
      </c>
      <c r="B27" s="412" t="s">
        <v>162</v>
      </c>
      <c r="C27" s="438"/>
    </row>
    <row r="28" spans="1:3" s="48" customFormat="1" ht="17.25" customHeight="1" thickBot="1">
      <c r="A28" s="163" t="s">
        <v>34</v>
      </c>
      <c r="B28" s="413" t="s">
        <v>163</v>
      </c>
      <c r="C28" s="439"/>
    </row>
    <row r="29" spans="1:3" s="48" customFormat="1" ht="17.25" customHeight="1" thickBot="1">
      <c r="A29" s="32" t="s">
        <v>69</v>
      </c>
      <c r="B29" s="33" t="s">
        <v>41</v>
      </c>
      <c r="C29" s="440"/>
    </row>
    <row r="30" spans="1:3" s="48" customFormat="1" ht="31.5" customHeight="1" thickBot="1">
      <c r="A30" s="32" t="s">
        <v>70</v>
      </c>
      <c r="B30" s="33" t="s">
        <v>141</v>
      </c>
      <c r="C30" s="183">
        <f>+C31+C32</f>
        <v>0</v>
      </c>
    </row>
    <row r="31" spans="1:3" s="48" customFormat="1" ht="17.25" customHeight="1">
      <c r="A31" s="68" t="s">
        <v>9</v>
      </c>
      <c r="B31" s="34" t="s">
        <v>139</v>
      </c>
      <c r="C31" s="372"/>
    </row>
    <row r="32" spans="1:3" s="48" customFormat="1" ht="17.25" customHeight="1">
      <c r="A32" s="68" t="s">
        <v>10</v>
      </c>
      <c r="B32" s="35" t="s">
        <v>142</v>
      </c>
      <c r="C32" s="441">
        <f>SUM(C33:C36)</f>
        <v>0</v>
      </c>
    </row>
    <row r="33" spans="1:3" s="48" customFormat="1" ht="17.25" customHeight="1">
      <c r="A33" s="68" t="s">
        <v>143</v>
      </c>
      <c r="B33" s="31" t="s">
        <v>165</v>
      </c>
      <c r="C33" s="442"/>
    </row>
    <row r="34" spans="1:3" s="48" customFormat="1" ht="17.25" customHeight="1">
      <c r="A34" s="68" t="s">
        <v>166</v>
      </c>
      <c r="B34" s="67" t="s">
        <v>161</v>
      </c>
      <c r="C34" s="442"/>
    </row>
    <row r="35" spans="1:3" s="48" customFormat="1" ht="17.25" customHeight="1">
      <c r="A35" s="68" t="s">
        <v>167</v>
      </c>
      <c r="B35" s="67" t="s">
        <v>162</v>
      </c>
      <c r="C35" s="442"/>
    </row>
    <row r="36" spans="1:3" s="48" customFormat="1" ht="17.25" customHeight="1" thickBot="1">
      <c r="A36" s="186" t="s">
        <v>168</v>
      </c>
      <c r="B36" s="185" t="s">
        <v>163</v>
      </c>
      <c r="C36" s="443"/>
    </row>
    <row r="37" spans="1:3" s="48" customFormat="1" ht="17.25" customHeight="1" thickBot="1">
      <c r="A37" s="32" t="s">
        <v>71</v>
      </c>
      <c r="B37" s="33" t="s">
        <v>144</v>
      </c>
      <c r="C37" s="183">
        <f>+C38+C39+C40</f>
        <v>0</v>
      </c>
    </row>
    <row r="38" spans="1:3" s="48" customFormat="1" ht="17.25" customHeight="1">
      <c r="A38" s="65" t="s">
        <v>11</v>
      </c>
      <c r="B38" s="162" t="s">
        <v>145</v>
      </c>
      <c r="C38" s="371"/>
    </row>
    <row r="39" spans="1:3" s="48" customFormat="1" ht="17.25" customHeight="1">
      <c r="A39" s="68" t="s">
        <v>12</v>
      </c>
      <c r="B39" s="38" t="s">
        <v>146</v>
      </c>
      <c r="C39" s="444"/>
    </row>
    <row r="40" spans="1:3" s="48" customFormat="1" ht="17.25" customHeight="1" thickBot="1">
      <c r="A40" s="163" t="s">
        <v>13</v>
      </c>
      <c r="B40" s="44" t="s">
        <v>147</v>
      </c>
      <c r="C40" s="443"/>
    </row>
    <row r="41" spans="1:3" s="59" customFormat="1" ht="17.25" customHeight="1" thickBot="1">
      <c r="A41" s="32" t="s">
        <v>72</v>
      </c>
      <c r="B41" s="33" t="s">
        <v>148</v>
      </c>
      <c r="C41" s="440"/>
    </row>
    <row r="42" spans="1:3" s="59" customFormat="1" ht="17.25" customHeight="1" thickBot="1">
      <c r="A42" s="298" t="s">
        <v>73</v>
      </c>
      <c r="B42" s="299" t="s">
        <v>149</v>
      </c>
      <c r="C42" s="480"/>
    </row>
    <row r="43" spans="1:3" s="59" customFormat="1" ht="17.25" customHeight="1" thickBot="1">
      <c r="A43" s="28" t="s">
        <v>74</v>
      </c>
      <c r="B43" s="33" t="s">
        <v>150</v>
      </c>
      <c r="C43" s="446">
        <f>+C7+C21+C29+C30+C37+C41+C42</f>
        <v>30859</v>
      </c>
    </row>
    <row r="44" spans="1:3" s="59" customFormat="1" ht="17.25" customHeight="1" thickBot="1">
      <c r="A44" s="36" t="s">
        <v>75</v>
      </c>
      <c r="B44" s="33" t="s">
        <v>151</v>
      </c>
      <c r="C44" s="183">
        <f>+C45+C46+C47</f>
        <v>105112</v>
      </c>
    </row>
    <row r="45" spans="1:3" s="59" customFormat="1" ht="17.25" customHeight="1">
      <c r="A45" s="68" t="s">
        <v>152</v>
      </c>
      <c r="B45" s="34" t="s">
        <v>106</v>
      </c>
      <c r="C45" s="481"/>
    </row>
    <row r="46" spans="1:3" s="59" customFormat="1" ht="17.25" customHeight="1">
      <c r="A46" s="68" t="s">
        <v>153</v>
      </c>
      <c r="B46" s="38" t="s">
        <v>154</v>
      </c>
      <c r="C46" s="482"/>
    </row>
    <row r="47" spans="1:3" s="48" customFormat="1" ht="17.25" customHeight="1">
      <c r="A47" s="69" t="s">
        <v>155</v>
      </c>
      <c r="B47" s="188" t="s">
        <v>156</v>
      </c>
      <c r="C47" s="405">
        <f>SUM(C48:C49)</f>
        <v>105112</v>
      </c>
    </row>
    <row r="48" spans="1:3" s="48" customFormat="1" ht="17.25" customHeight="1">
      <c r="A48" s="66" t="s">
        <v>169</v>
      </c>
      <c r="B48" s="38" t="s">
        <v>171</v>
      </c>
      <c r="C48" s="447">
        <v>24620</v>
      </c>
    </row>
    <row r="49" spans="1:3" s="48" customFormat="1" ht="17.25" customHeight="1" thickBot="1">
      <c r="A49" s="186" t="s">
        <v>170</v>
      </c>
      <c r="B49" s="71" t="s">
        <v>172</v>
      </c>
      <c r="C49" s="483">
        <v>80492</v>
      </c>
    </row>
    <row r="50" spans="1:3" s="48" customFormat="1" ht="21.75" customHeight="1" thickBot="1">
      <c r="A50" s="36" t="s">
        <v>76</v>
      </c>
      <c r="B50" s="41" t="s">
        <v>157</v>
      </c>
      <c r="C50" s="484">
        <f>+C43+C44</f>
        <v>135971</v>
      </c>
    </row>
    <row r="51" spans="1:3" ht="16.5" thickBot="1">
      <c r="A51" s="72"/>
      <c r="B51" s="73"/>
      <c r="C51" s="74"/>
    </row>
    <row r="52" spans="1:3" s="58" customFormat="1" ht="30.75" customHeight="1" thickBot="1">
      <c r="A52" s="300"/>
      <c r="B52" s="147" t="s">
        <v>2</v>
      </c>
      <c r="C52" s="301" t="s">
        <v>100</v>
      </c>
    </row>
    <row r="53" spans="1:3" s="60" customFormat="1" ht="21.75" customHeight="1" thickBot="1">
      <c r="A53" s="28" t="s">
        <v>67</v>
      </c>
      <c r="B53" s="75" t="s">
        <v>158</v>
      </c>
      <c r="C53" s="325">
        <f>SUM(C54:C58)</f>
        <v>134549</v>
      </c>
    </row>
    <row r="54" spans="1:3" ht="21.75" customHeight="1">
      <c r="A54" s="302" t="s">
        <v>18</v>
      </c>
      <c r="B54" s="30" t="s">
        <v>94</v>
      </c>
      <c r="C54" s="450">
        <v>64226</v>
      </c>
    </row>
    <row r="55" spans="1:3" ht="21.75" customHeight="1">
      <c r="A55" s="76" t="s">
        <v>19</v>
      </c>
      <c r="B55" s="31" t="s">
        <v>53</v>
      </c>
      <c r="C55" s="407">
        <v>15962</v>
      </c>
    </row>
    <row r="56" spans="1:3" ht="21.75" customHeight="1">
      <c r="A56" s="76" t="s">
        <v>20</v>
      </c>
      <c r="B56" s="31" t="s">
        <v>35</v>
      </c>
      <c r="C56" s="407">
        <v>54361</v>
      </c>
    </row>
    <row r="57" spans="1:3" ht="21.75" customHeight="1">
      <c r="A57" s="76" t="s">
        <v>21</v>
      </c>
      <c r="B57" s="31" t="s">
        <v>54</v>
      </c>
      <c r="C57" s="407"/>
    </row>
    <row r="58" spans="1:3" ht="21.75" customHeight="1" thickBot="1">
      <c r="A58" s="303" t="s">
        <v>36</v>
      </c>
      <c r="B58" s="167" t="s">
        <v>55</v>
      </c>
      <c r="C58" s="451"/>
    </row>
    <row r="59" spans="1:3" ht="18.75" customHeight="1" thickBot="1">
      <c r="A59" s="28" t="s">
        <v>68</v>
      </c>
      <c r="B59" s="75" t="s">
        <v>462</v>
      </c>
      <c r="C59" s="429">
        <f>SUM(C60:C63)</f>
        <v>1422</v>
      </c>
    </row>
    <row r="60" spans="1:3" s="60" customFormat="1" ht="18.75" customHeight="1">
      <c r="A60" s="302" t="s">
        <v>24</v>
      </c>
      <c r="B60" s="30" t="s">
        <v>103</v>
      </c>
      <c r="C60" s="430"/>
    </row>
    <row r="61" spans="1:3" ht="18.75" customHeight="1">
      <c r="A61" s="76" t="s">
        <v>25</v>
      </c>
      <c r="B61" s="31" t="s">
        <v>56</v>
      </c>
      <c r="C61" s="427"/>
    </row>
    <row r="62" spans="1:3" ht="18.75" customHeight="1">
      <c r="A62" s="303" t="s">
        <v>26</v>
      </c>
      <c r="B62" s="167" t="s">
        <v>430</v>
      </c>
      <c r="C62" s="407">
        <v>1422</v>
      </c>
    </row>
    <row r="63" spans="1:3" ht="18.75" customHeight="1" thickBot="1">
      <c r="A63" s="303" t="s">
        <v>27</v>
      </c>
      <c r="B63" s="167" t="s">
        <v>3</v>
      </c>
      <c r="C63" s="428"/>
    </row>
    <row r="64" spans="1:3" ht="19.5" customHeight="1" thickBot="1">
      <c r="A64" s="28" t="s">
        <v>69</v>
      </c>
      <c r="B64" s="37" t="s">
        <v>160</v>
      </c>
      <c r="C64" s="77">
        <f>+C53+C59</f>
        <v>135971</v>
      </c>
    </row>
    <row r="65" spans="1:3" s="170" customFormat="1" ht="19.5" customHeight="1" thickBot="1">
      <c r="A65" s="1048"/>
      <c r="B65" s="1060"/>
      <c r="C65" s="1061"/>
    </row>
    <row r="66" spans="1:3" ht="15.75" customHeight="1" thickBot="1">
      <c r="A66" s="96" t="s">
        <v>845</v>
      </c>
      <c r="B66" s="264"/>
      <c r="C66" s="431">
        <v>25</v>
      </c>
    </row>
    <row r="67" spans="1:3" ht="15.75" customHeight="1" thickBot="1">
      <c r="A67" s="348" t="s">
        <v>60</v>
      </c>
      <c r="B67" s="349"/>
      <c r="C67" s="432"/>
    </row>
  </sheetData>
  <sheetProtection formatCells="0"/>
  <mergeCells count="4">
    <mergeCell ref="A1:A2"/>
    <mergeCell ref="B1:B2"/>
    <mergeCell ref="C1:C2"/>
    <mergeCell ref="A6:B6"/>
  </mergeCells>
  <printOptions horizontalCentered="1"/>
  <pageMargins left="0.31496062992125984" right="0.31496062992125984" top="0.78740157480314965" bottom="0.59055118110236227" header="0.59055118110236227" footer="0.78740157480314965"/>
  <pageSetup paperSize="9" scale="75" orientation="portrait" verticalDpi="300" r:id="rId1"/>
  <headerFooter alignWithMargins="0">
    <oddHeader>&amp;R&amp;"Times New Roman CE,Dőlt"&amp;14 10.6. melléklet a ..../2016. (...) önkormányzati rendelethez</oddHeader>
  </headerFooter>
  <rowBreaks count="1" manualBreakCount="1">
    <brk id="5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C67"/>
  <sheetViews>
    <sheetView zoomScale="93" zoomScaleNormal="93" workbookViewId="0">
      <selection activeCell="B17" sqref="B17"/>
    </sheetView>
  </sheetViews>
  <sheetFormatPr defaultColWidth="9.33203125" defaultRowHeight="12.75"/>
  <cols>
    <col min="1" max="1" width="13.83203125" style="61" customWidth="1"/>
    <col min="2" max="2" width="87.6640625" style="57" customWidth="1"/>
    <col min="3" max="3" width="21.1640625" style="57" customWidth="1"/>
    <col min="4" max="16384" width="9.33203125" style="57"/>
  </cols>
  <sheetData>
    <row r="1" spans="1:3" s="55" customFormat="1" ht="21.75" customHeight="1">
      <c r="A1" s="1734" t="s">
        <v>816</v>
      </c>
      <c r="B1" s="1824" t="s">
        <v>879</v>
      </c>
      <c r="C1" s="1826" t="s">
        <v>833</v>
      </c>
    </row>
    <row r="2" spans="1:3" s="55" customFormat="1" ht="16.5" customHeight="1" thickBot="1">
      <c r="A2" s="1735"/>
      <c r="B2" s="1825"/>
      <c r="C2" s="1827"/>
    </row>
    <row r="3" spans="1:3" s="56" customFormat="1" ht="15.75" customHeight="1" thickBot="1">
      <c r="A3" s="55"/>
      <c r="B3" s="55"/>
    </row>
    <row r="4" spans="1:3" ht="32.25" customHeight="1" thickBot="1">
      <c r="A4" s="62" t="s">
        <v>59</v>
      </c>
      <c r="B4" s="63" t="s">
        <v>0</v>
      </c>
      <c r="C4" s="156" t="s">
        <v>100</v>
      </c>
    </row>
    <row r="5" spans="1:3" s="58" customFormat="1" ht="12.95" customHeight="1" thickBot="1">
      <c r="A5" s="164">
        <v>1</v>
      </c>
      <c r="B5" s="165">
        <v>2</v>
      </c>
      <c r="C5" s="174">
        <v>3</v>
      </c>
    </row>
    <row r="6" spans="1:3" s="58" customFormat="1" ht="24.75" customHeight="1" thickBot="1">
      <c r="A6" s="1810" t="s">
        <v>1</v>
      </c>
      <c r="B6" s="1811"/>
      <c r="C6" s="639" t="s">
        <v>101</v>
      </c>
    </row>
    <row r="7" spans="1:3" s="59" customFormat="1" ht="17.25" customHeight="1" thickBot="1">
      <c r="A7" s="28" t="s">
        <v>67</v>
      </c>
      <c r="B7" s="29" t="s">
        <v>126</v>
      </c>
      <c r="C7" s="183">
        <f>SUM(C8+C9+C13+C14+C15+C16+C17+C18+C19+C20)</f>
        <v>0</v>
      </c>
    </row>
    <row r="8" spans="1:3" s="59" customFormat="1" ht="17.25" customHeight="1">
      <c r="A8" s="68" t="s">
        <v>18</v>
      </c>
      <c r="B8" s="30" t="s">
        <v>127</v>
      </c>
      <c r="C8" s="478"/>
    </row>
    <row r="9" spans="1:3" s="59" customFormat="1" ht="17.25" customHeight="1">
      <c r="A9" s="66" t="s">
        <v>19</v>
      </c>
      <c r="B9" s="31" t="s">
        <v>128</v>
      </c>
      <c r="C9" s="437">
        <f>SUM(C10:C12)</f>
        <v>0</v>
      </c>
    </row>
    <row r="10" spans="1:3" s="59" customFormat="1" ht="17.25" customHeight="1">
      <c r="A10" s="66" t="s">
        <v>57</v>
      </c>
      <c r="B10" s="247" t="s">
        <v>176</v>
      </c>
      <c r="C10" s="434"/>
    </row>
    <row r="11" spans="1:3" s="59" customFormat="1" ht="17.25" customHeight="1">
      <c r="A11" s="66" t="s">
        <v>58</v>
      </c>
      <c r="B11" s="247" t="s">
        <v>177</v>
      </c>
      <c r="C11" s="434"/>
    </row>
    <row r="12" spans="1:3" s="59" customFormat="1" ht="17.25" customHeight="1">
      <c r="A12" s="66" t="s">
        <v>175</v>
      </c>
      <c r="B12" s="247" t="s">
        <v>178</v>
      </c>
      <c r="C12" s="434"/>
    </row>
    <row r="13" spans="1:3" s="59" customFormat="1" ht="17.25" customHeight="1">
      <c r="A13" s="66" t="s">
        <v>20</v>
      </c>
      <c r="B13" s="31" t="s">
        <v>129</v>
      </c>
      <c r="C13" s="406"/>
    </row>
    <row r="14" spans="1:3" s="59" customFormat="1" ht="17.25" customHeight="1">
      <c r="A14" s="66" t="s">
        <v>21</v>
      </c>
      <c r="B14" s="31" t="s">
        <v>130</v>
      </c>
      <c r="C14" s="406"/>
    </row>
    <row r="15" spans="1:3" s="59" customFormat="1" ht="17.25" customHeight="1">
      <c r="A15" s="66" t="s">
        <v>36</v>
      </c>
      <c r="B15" s="31" t="s">
        <v>131</v>
      </c>
      <c r="C15" s="406"/>
    </row>
    <row r="16" spans="1:3" s="59" customFormat="1" ht="17.25" customHeight="1">
      <c r="A16" s="66" t="s">
        <v>22</v>
      </c>
      <c r="B16" s="31" t="s">
        <v>132</v>
      </c>
      <c r="C16" s="406"/>
    </row>
    <row r="17" spans="1:3" s="59" customFormat="1" ht="17.25" customHeight="1">
      <c r="A17" s="66" t="s">
        <v>23</v>
      </c>
      <c r="B17" s="43" t="s">
        <v>133</v>
      </c>
      <c r="C17" s="406"/>
    </row>
    <row r="18" spans="1:3" s="59" customFormat="1" ht="17.25" customHeight="1">
      <c r="A18" s="66" t="s">
        <v>30</v>
      </c>
      <c r="B18" s="31" t="s">
        <v>134</v>
      </c>
      <c r="C18" s="479"/>
    </row>
    <row r="19" spans="1:3" s="48" customFormat="1" ht="17.25" customHeight="1">
      <c r="A19" s="66" t="s">
        <v>31</v>
      </c>
      <c r="B19" s="31" t="s">
        <v>135</v>
      </c>
      <c r="C19" s="437"/>
    </row>
    <row r="20" spans="1:3" s="48" customFormat="1" ht="17.25" customHeight="1" thickBot="1">
      <c r="A20" s="163" t="s">
        <v>32</v>
      </c>
      <c r="B20" s="318" t="s">
        <v>136</v>
      </c>
      <c r="C20" s="436"/>
    </row>
    <row r="21" spans="1:3" s="59" customFormat="1" ht="34.5" customHeight="1" thickBot="1">
      <c r="A21" s="28" t="s">
        <v>68</v>
      </c>
      <c r="B21" s="29" t="s">
        <v>137</v>
      </c>
      <c r="C21" s="183">
        <f>SUM(C22:C24)</f>
        <v>0</v>
      </c>
    </row>
    <row r="22" spans="1:3" s="48" customFormat="1" ht="17.25" customHeight="1">
      <c r="A22" s="68" t="s">
        <v>24</v>
      </c>
      <c r="B22" s="30" t="s">
        <v>138</v>
      </c>
      <c r="C22" s="478"/>
    </row>
    <row r="23" spans="1:3" s="48" customFormat="1" ht="17.25" customHeight="1">
      <c r="A23" s="66" t="s">
        <v>25</v>
      </c>
      <c r="B23" s="31" t="s">
        <v>139</v>
      </c>
      <c r="C23" s="437"/>
    </row>
    <row r="24" spans="1:3" s="48" customFormat="1" ht="17.25" customHeight="1">
      <c r="A24" s="66" t="s">
        <v>26</v>
      </c>
      <c r="B24" s="31" t="s">
        <v>140</v>
      </c>
      <c r="C24" s="442">
        <f>SUM(C25:C28)</f>
        <v>0</v>
      </c>
    </row>
    <row r="25" spans="1:3" s="48" customFormat="1" ht="17.25" customHeight="1">
      <c r="A25" s="66" t="s">
        <v>27</v>
      </c>
      <c r="B25" s="190" t="s">
        <v>164</v>
      </c>
      <c r="C25" s="438"/>
    </row>
    <row r="26" spans="1:3" s="48" customFormat="1" ht="17.25" customHeight="1">
      <c r="A26" s="66" t="s">
        <v>28</v>
      </c>
      <c r="B26" s="412" t="s">
        <v>161</v>
      </c>
      <c r="C26" s="438"/>
    </row>
    <row r="27" spans="1:3" s="48" customFormat="1" ht="17.25" customHeight="1">
      <c r="A27" s="66" t="s">
        <v>33</v>
      </c>
      <c r="B27" s="412" t="s">
        <v>162</v>
      </c>
      <c r="C27" s="438"/>
    </row>
    <row r="28" spans="1:3" s="48" customFormat="1" ht="17.25" customHeight="1" thickBot="1">
      <c r="A28" s="163" t="s">
        <v>34</v>
      </c>
      <c r="B28" s="413" t="s">
        <v>163</v>
      </c>
      <c r="C28" s="439"/>
    </row>
    <row r="29" spans="1:3" s="48" customFormat="1" ht="17.25" customHeight="1" thickBot="1">
      <c r="A29" s="32" t="s">
        <v>69</v>
      </c>
      <c r="B29" s="33" t="s">
        <v>41</v>
      </c>
      <c r="C29" s="440"/>
    </row>
    <row r="30" spans="1:3" s="48" customFormat="1" ht="31.5" customHeight="1" thickBot="1">
      <c r="A30" s="32" t="s">
        <v>70</v>
      </c>
      <c r="B30" s="33" t="s">
        <v>141</v>
      </c>
      <c r="C30" s="183">
        <f>+C31+C32</f>
        <v>0</v>
      </c>
    </row>
    <row r="31" spans="1:3" s="48" customFormat="1" ht="17.25" customHeight="1">
      <c r="A31" s="68" t="s">
        <v>9</v>
      </c>
      <c r="B31" s="34" t="s">
        <v>139</v>
      </c>
      <c r="C31" s="372"/>
    </row>
    <row r="32" spans="1:3" s="48" customFormat="1" ht="17.25" customHeight="1">
      <c r="A32" s="68" t="s">
        <v>10</v>
      </c>
      <c r="B32" s="35" t="s">
        <v>142</v>
      </c>
      <c r="C32" s="441">
        <f>SUM(C33:C36)</f>
        <v>0</v>
      </c>
    </row>
    <row r="33" spans="1:3" s="48" customFormat="1" ht="17.25" customHeight="1">
      <c r="A33" s="68" t="s">
        <v>143</v>
      </c>
      <c r="B33" s="31" t="s">
        <v>165</v>
      </c>
      <c r="C33" s="442"/>
    </row>
    <row r="34" spans="1:3" s="48" customFormat="1" ht="17.25" customHeight="1">
      <c r="A34" s="68" t="s">
        <v>166</v>
      </c>
      <c r="B34" s="67" t="s">
        <v>161</v>
      </c>
      <c r="C34" s="442"/>
    </row>
    <row r="35" spans="1:3" s="48" customFormat="1" ht="17.25" customHeight="1">
      <c r="A35" s="68" t="s">
        <v>167</v>
      </c>
      <c r="B35" s="67" t="s">
        <v>162</v>
      </c>
      <c r="C35" s="442"/>
    </row>
    <row r="36" spans="1:3" s="48" customFormat="1" ht="17.25" customHeight="1" thickBot="1">
      <c r="A36" s="186" t="s">
        <v>168</v>
      </c>
      <c r="B36" s="185" t="s">
        <v>163</v>
      </c>
      <c r="C36" s="443"/>
    </row>
    <row r="37" spans="1:3" s="48" customFormat="1" ht="17.25" customHeight="1" thickBot="1">
      <c r="A37" s="32" t="s">
        <v>71</v>
      </c>
      <c r="B37" s="33" t="s">
        <v>144</v>
      </c>
      <c r="C37" s="183">
        <f>+C38+C39+C40</f>
        <v>0</v>
      </c>
    </row>
    <row r="38" spans="1:3" s="48" customFormat="1" ht="17.25" customHeight="1">
      <c r="A38" s="65" t="s">
        <v>11</v>
      </c>
      <c r="B38" s="162" t="s">
        <v>145</v>
      </c>
      <c r="C38" s="371"/>
    </row>
    <row r="39" spans="1:3" s="48" customFormat="1" ht="17.25" customHeight="1">
      <c r="A39" s="68" t="s">
        <v>12</v>
      </c>
      <c r="B39" s="38" t="s">
        <v>146</v>
      </c>
      <c r="C39" s="444"/>
    </row>
    <row r="40" spans="1:3" s="48" customFormat="1" ht="17.25" customHeight="1" thickBot="1">
      <c r="A40" s="163" t="s">
        <v>13</v>
      </c>
      <c r="B40" s="44" t="s">
        <v>147</v>
      </c>
      <c r="C40" s="443"/>
    </row>
    <row r="41" spans="1:3" s="59" customFormat="1" ht="17.25" customHeight="1" thickBot="1">
      <c r="A41" s="32" t="s">
        <v>72</v>
      </c>
      <c r="B41" s="33" t="s">
        <v>148</v>
      </c>
      <c r="C41" s="440"/>
    </row>
    <row r="42" spans="1:3" s="59" customFormat="1" ht="17.25" customHeight="1" thickBot="1">
      <c r="A42" s="298" t="s">
        <v>73</v>
      </c>
      <c r="B42" s="299" t="s">
        <v>149</v>
      </c>
      <c r="C42" s="480"/>
    </row>
    <row r="43" spans="1:3" s="59" customFormat="1" ht="17.25" customHeight="1" thickBot="1">
      <c r="A43" s="28" t="s">
        <v>74</v>
      </c>
      <c r="B43" s="33" t="s">
        <v>150</v>
      </c>
      <c r="C43" s="446">
        <f>+C7+C21+C29+C30+C37+C41+C42</f>
        <v>0</v>
      </c>
    </row>
    <row r="44" spans="1:3" s="59" customFormat="1" ht="17.25" customHeight="1" thickBot="1">
      <c r="A44" s="36" t="s">
        <v>75</v>
      </c>
      <c r="B44" s="33" t="s">
        <v>151</v>
      </c>
      <c r="C44" s="183">
        <f>+C45+C46+C47</f>
        <v>34869</v>
      </c>
    </row>
    <row r="45" spans="1:3" s="59" customFormat="1" ht="17.25" customHeight="1">
      <c r="A45" s="68" t="s">
        <v>152</v>
      </c>
      <c r="B45" s="34" t="s">
        <v>106</v>
      </c>
      <c r="C45" s="481"/>
    </row>
    <row r="46" spans="1:3" s="59" customFormat="1" ht="17.25" customHeight="1">
      <c r="A46" s="68" t="s">
        <v>153</v>
      </c>
      <c r="B46" s="38" t="s">
        <v>154</v>
      </c>
      <c r="C46" s="482"/>
    </row>
    <row r="47" spans="1:3" s="48" customFormat="1" ht="17.25" customHeight="1">
      <c r="A47" s="69" t="s">
        <v>155</v>
      </c>
      <c r="B47" s="188" t="s">
        <v>156</v>
      </c>
      <c r="C47" s="405">
        <f>SUM(C48:C49)</f>
        <v>34869</v>
      </c>
    </row>
    <row r="48" spans="1:3" s="48" customFormat="1" ht="17.25" customHeight="1">
      <c r="A48" s="66" t="s">
        <v>169</v>
      </c>
      <c r="B48" s="38" t="s">
        <v>171</v>
      </c>
      <c r="C48" s="447">
        <v>27900</v>
      </c>
    </row>
    <row r="49" spans="1:3" s="48" customFormat="1" ht="17.25" customHeight="1" thickBot="1">
      <c r="A49" s="186" t="s">
        <v>170</v>
      </c>
      <c r="B49" s="71" t="s">
        <v>172</v>
      </c>
      <c r="C49" s="483">
        <v>6969</v>
      </c>
    </row>
    <row r="50" spans="1:3" s="48" customFormat="1" ht="21.75" customHeight="1" thickBot="1">
      <c r="A50" s="36" t="s">
        <v>76</v>
      </c>
      <c r="B50" s="41" t="s">
        <v>157</v>
      </c>
      <c r="C50" s="484">
        <f>+C43+C44</f>
        <v>34869</v>
      </c>
    </row>
    <row r="51" spans="1:3" ht="16.5" thickBot="1">
      <c r="A51" s="72"/>
      <c r="B51" s="73"/>
      <c r="C51" s="74"/>
    </row>
    <row r="52" spans="1:3" s="58" customFormat="1" ht="30.75" customHeight="1" thickBot="1">
      <c r="A52" s="300"/>
      <c r="B52" s="147" t="s">
        <v>2</v>
      </c>
      <c r="C52" s="301" t="s">
        <v>100</v>
      </c>
    </row>
    <row r="53" spans="1:3" s="60" customFormat="1" ht="21.75" customHeight="1" thickBot="1">
      <c r="A53" s="28" t="s">
        <v>67</v>
      </c>
      <c r="B53" s="75" t="s">
        <v>158</v>
      </c>
      <c r="C53" s="325">
        <f>SUM(C54:C58)</f>
        <v>32869</v>
      </c>
    </row>
    <row r="54" spans="1:3" ht="21.75" customHeight="1">
      <c r="A54" s="302" t="s">
        <v>18</v>
      </c>
      <c r="B54" s="30" t="s">
        <v>94</v>
      </c>
      <c r="C54" s="450">
        <v>21229</v>
      </c>
    </row>
    <row r="55" spans="1:3" ht="21.75" customHeight="1">
      <c r="A55" s="76" t="s">
        <v>19</v>
      </c>
      <c r="B55" s="31" t="s">
        <v>53</v>
      </c>
      <c r="C55" s="407">
        <v>5655</v>
      </c>
    </row>
    <row r="56" spans="1:3" ht="21.75" customHeight="1">
      <c r="A56" s="76" t="s">
        <v>20</v>
      </c>
      <c r="B56" s="31" t="s">
        <v>35</v>
      </c>
      <c r="C56" s="407">
        <v>5985</v>
      </c>
    </row>
    <row r="57" spans="1:3" ht="21.75" customHeight="1">
      <c r="A57" s="76" t="s">
        <v>21</v>
      </c>
      <c r="B57" s="31" t="s">
        <v>54</v>
      </c>
      <c r="C57" s="407"/>
    </row>
    <row r="58" spans="1:3" ht="21.75" customHeight="1" thickBot="1">
      <c r="A58" s="303" t="s">
        <v>36</v>
      </c>
      <c r="B58" s="167" t="s">
        <v>55</v>
      </c>
      <c r="C58" s="451"/>
    </row>
    <row r="59" spans="1:3" ht="18.75" customHeight="1" thickBot="1">
      <c r="A59" s="28" t="s">
        <v>68</v>
      </c>
      <c r="B59" s="75" t="s">
        <v>462</v>
      </c>
      <c r="C59" s="429">
        <f>SUM(C60:C63)</f>
        <v>2000</v>
      </c>
    </row>
    <row r="60" spans="1:3" s="60" customFormat="1" ht="18.75" customHeight="1">
      <c r="A60" s="302" t="s">
        <v>24</v>
      </c>
      <c r="B60" s="30" t="s">
        <v>103</v>
      </c>
      <c r="C60" s="430"/>
    </row>
    <row r="61" spans="1:3" ht="18.75" customHeight="1">
      <c r="A61" s="76" t="s">
        <v>25</v>
      </c>
      <c r="B61" s="31" t="s">
        <v>56</v>
      </c>
      <c r="C61" s="427"/>
    </row>
    <row r="62" spans="1:3" ht="18.75" customHeight="1">
      <c r="A62" s="303" t="s">
        <v>26</v>
      </c>
      <c r="B62" s="167" t="s">
        <v>430</v>
      </c>
      <c r="C62" s="428">
        <v>2000</v>
      </c>
    </row>
    <row r="63" spans="1:3" ht="18.75" customHeight="1" thickBot="1">
      <c r="A63" s="303" t="s">
        <v>27</v>
      </c>
      <c r="B63" s="167" t="s">
        <v>3</v>
      </c>
      <c r="C63" s="428"/>
    </row>
    <row r="64" spans="1:3" ht="19.5" customHeight="1" thickBot="1">
      <c r="A64" s="28" t="s">
        <v>69</v>
      </c>
      <c r="B64" s="37" t="s">
        <v>160</v>
      </c>
      <c r="C64" s="77">
        <f>+C53+C59</f>
        <v>34869</v>
      </c>
    </row>
    <row r="65" spans="1:3" s="170" customFormat="1" ht="19.5" customHeight="1" thickBot="1">
      <c r="A65" s="1048"/>
      <c r="B65" s="1060"/>
      <c r="C65" s="1061"/>
    </row>
    <row r="66" spans="1:3" ht="15.75" customHeight="1" thickBot="1">
      <c r="A66" s="96" t="s">
        <v>845</v>
      </c>
      <c r="B66" s="264"/>
      <c r="C66" s="431">
        <v>10</v>
      </c>
    </row>
    <row r="67" spans="1:3" ht="15.75" customHeight="1" thickBot="1">
      <c r="A67" s="348" t="s">
        <v>60</v>
      </c>
      <c r="B67" s="349"/>
      <c r="C67" s="432"/>
    </row>
  </sheetData>
  <sheetProtection formatCells="0"/>
  <mergeCells count="4">
    <mergeCell ref="A1:A2"/>
    <mergeCell ref="B1:B2"/>
    <mergeCell ref="C1:C2"/>
    <mergeCell ref="A6:B6"/>
  </mergeCells>
  <printOptions horizontalCentered="1"/>
  <pageMargins left="0.31496062992125984" right="0.31496062992125984" top="0.78740157480314965" bottom="0.59055118110236227" header="0.59055118110236227" footer="0.78740157480314965"/>
  <pageSetup paperSize="9" scale="75" orientation="portrait" verticalDpi="300" r:id="rId1"/>
  <headerFooter alignWithMargins="0">
    <oddHeader>&amp;R&amp;"Times New Roman CE,Dőlt"&amp;14 10.7.melléklet a .../2016.(....)önkormányzati rendelethez</oddHeader>
  </headerFooter>
  <rowBreaks count="1" manualBreakCount="1">
    <brk id="51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I24"/>
  <sheetViews>
    <sheetView zoomScaleNormal="100" workbookViewId="0">
      <selection activeCell="A2" sqref="A2:I2"/>
    </sheetView>
  </sheetViews>
  <sheetFormatPr defaultColWidth="10.6640625" defaultRowHeight="12.75"/>
  <cols>
    <col min="1" max="1" width="7.1640625" style="386" customWidth="1"/>
    <col min="2" max="2" width="28" style="386" customWidth="1"/>
    <col min="3" max="3" width="10.6640625" style="386" hidden="1" customWidth="1"/>
    <col min="4" max="7" width="19.33203125" style="386" customWidth="1"/>
    <col min="8" max="8" width="18" style="386" customWidth="1"/>
    <col min="9" max="9" width="16" style="386" customWidth="1"/>
    <col min="10" max="16384" width="10.6640625" style="386"/>
  </cols>
  <sheetData>
    <row r="1" spans="1:9" ht="15.75">
      <c r="A1" s="1831"/>
      <c r="B1" s="1832"/>
      <c r="C1" s="1832"/>
      <c r="D1" s="1832"/>
      <c r="E1" s="1832"/>
      <c r="F1" s="1832"/>
      <c r="G1" s="1832"/>
      <c r="H1" s="1832"/>
      <c r="I1" s="1832"/>
    </row>
    <row r="2" spans="1:9" ht="58.5" customHeight="1" thickBot="1">
      <c r="A2" s="1833" t="s">
        <v>846</v>
      </c>
      <c r="B2" s="1834"/>
      <c r="C2" s="1834"/>
      <c r="D2" s="1834"/>
      <c r="E2" s="1834"/>
      <c r="F2" s="1834"/>
      <c r="G2" s="1834"/>
      <c r="H2" s="1834"/>
      <c r="I2" s="1834"/>
    </row>
    <row r="3" spans="1:9" ht="44.25" customHeight="1">
      <c r="A3" s="387" t="s">
        <v>450</v>
      </c>
      <c r="B3" s="388" t="s">
        <v>451</v>
      </c>
      <c r="C3" s="389"/>
      <c r="D3" s="390" t="s">
        <v>464</v>
      </c>
      <c r="E3" s="388" t="s">
        <v>465</v>
      </c>
      <c r="F3" s="388" t="s">
        <v>452</v>
      </c>
      <c r="G3" s="388" t="s">
        <v>453</v>
      </c>
      <c r="H3" s="388" t="s">
        <v>466</v>
      </c>
      <c r="I3" s="391" t="s">
        <v>121</v>
      </c>
    </row>
    <row r="4" spans="1:9" ht="18.75" customHeight="1">
      <c r="A4" s="392" t="s">
        <v>67</v>
      </c>
      <c r="B4" s="393" t="s">
        <v>454</v>
      </c>
      <c r="C4" s="394"/>
      <c r="D4" s="395">
        <v>3</v>
      </c>
      <c r="E4" s="395">
        <v>11</v>
      </c>
      <c r="F4" s="395">
        <v>41</v>
      </c>
      <c r="G4" s="395"/>
      <c r="H4" s="395"/>
      <c r="I4" s="396">
        <f>SUM(D4:H4)</f>
        <v>55</v>
      </c>
    </row>
    <row r="5" spans="1:9" ht="18.75" customHeight="1">
      <c r="A5" s="392" t="s">
        <v>68</v>
      </c>
      <c r="B5" s="393" t="s">
        <v>455</v>
      </c>
      <c r="C5" s="397"/>
      <c r="D5" s="395">
        <v>43</v>
      </c>
      <c r="E5" s="393">
        <v>5</v>
      </c>
      <c r="F5" s="393">
        <v>9</v>
      </c>
      <c r="G5" s="393"/>
      <c r="H5" s="393"/>
      <c r="I5" s="396">
        <f t="shared" ref="I5:I11" si="0">SUM(D5:H5)</f>
        <v>57</v>
      </c>
    </row>
    <row r="6" spans="1:9" ht="18.75" customHeight="1">
      <c r="A6" s="392" t="s">
        <v>69</v>
      </c>
      <c r="B6" s="393" t="s">
        <v>456</v>
      </c>
      <c r="C6" s="398"/>
      <c r="D6" s="395"/>
      <c r="E6" s="393"/>
      <c r="F6" s="393">
        <v>2</v>
      </c>
      <c r="G6" s="393"/>
      <c r="H6" s="393">
        <f>63+1+2</f>
        <v>66</v>
      </c>
      <c r="I6" s="396">
        <f t="shared" si="0"/>
        <v>68</v>
      </c>
    </row>
    <row r="7" spans="1:9" ht="18.75" customHeight="1">
      <c r="A7" s="392" t="s">
        <v>70</v>
      </c>
      <c r="B7" s="393" t="s">
        <v>457</v>
      </c>
      <c r="C7" s="398"/>
      <c r="D7" s="395">
        <v>6</v>
      </c>
      <c r="E7" s="393"/>
      <c r="F7" s="393"/>
      <c r="G7" s="393">
        <v>2</v>
      </c>
      <c r="H7" s="393"/>
      <c r="I7" s="396">
        <f t="shared" si="0"/>
        <v>8</v>
      </c>
    </row>
    <row r="8" spans="1:9" ht="18.75" customHeight="1">
      <c r="A8" s="392" t="s">
        <v>71</v>
      </c>
      <c r="B8" s="399" t="s">
        <v>61</v>
      </c>
      <c r="C8" s="400"/>
      <c r="D8" s="393">
        <v>87</v>
      </c>
      <c r="E8" s="393">
        <f>2+1</f>
        <v>3</v>
      </c>
      <c r="F8" s="393">
        <v>3</v>
      </c>
      <c r="G8" s="393"/>
      <c r="H8" s="393"/>
      <c r="I8" s="396">
        <f t="shared" si="0"/>
        <v>93</v>
      </c>
    </row>
    <row r="9" spans="1:9" ht="18.75" customHeight="1">
      <c r="A9" s="392" t="s">
        <v>72</v>
      </c>
      <c r="B9" s="399" t="s">
        <v>62</v>
      </c>
      <c r="C9" s="400"/>
      <c r="D9" s="393">
        <v>9</v>
      </c>
      <c r="E9" s="393">
        <v>1</v>
      </c>
      <c r="F9" s="393">
        <v>9</v>
      </c>
      <c r="G9" s="393"/>
      <c r="H9" s="393"/>
      <c r="I9" s="396">
        <f t="shared" si="0"/>
        <v>19</v>
      </c>
    </row>
    <row r="10" spans="1:9" ht="18.75" customHeight="1">
      <c r="A10" s="392" t="s">
        <v>73</v>
      </c>
      <c r="B10" s="399" t="s">
        <v>458</v>
      </c>
      <c r="C10" s="400"/>
      <c r="D10" s="393">
        <v>16</v>
      </c>
      <c r="E10" s="393">
        <v>2</v>
      </c>
      <c r="F10" s="393">
        <v>7</v>
      </c>
      <c r="G10" s="393"/>
      <c r="H10" s="393"/>
      <c r="I10" s="396">
        <f t="shared" si="0"/>
        <v>25</v>
      </c>
    </row>
    <row r="11" spans="1:9" ht="18.75" customHeight="1">
      <c r="A11" s="1346" t="s">
        <v>74</v>
      </c>
      <c r="B11" s="1347" t="s">
        <v>880</v>
      </c>
      <c r="C11" s="1348"/>
      <c r="D11" s="393">
        <v>9</v>
      </c>
      <c r="E11" s="393"/>
      <c r="F11" s="393"/>
      <c r="G11" s="393"/>
      <c r="H11" s="393"/>
      <c r="I11" s="396">
        <f t="shared" si="0"/>
        <v>9</v>
      </c>
    </row>
    <row r="12" spans="1:9" ht="18.75" customHeight="1" thickBot="1">
      <c r="A12" s="401"/>
      <c r="B12" s="402" t="s">
        <v>459</v>
      </c>
      <c r="C12" s="403"/>
      <c r="D12" s="404">
        <f>SUM(D4:D11)</f>
        <v>173</v>
      </c>
      <c r="E12" s="404">
        <f t="shared" ref="E12:I12" si="1">SUM(E4:E11)</f>
        <v>22</v>
      </c>
      <c r="F12" s="404">
        <f t="shared" si="1"/>
        <v>71</v>
      </c>
      <c r="G12" s="404">
        <f t="shared" si="1"/>
        <v>2</v>
      </c>
      <c r="H12" s="404">
        <f t="shared" si="1"/>
        <v>66</v>
      </c>
      <c r="I12" s="404">
        <f t="shared" si="1"/>
        <v>334</v>
      </c>
    </row>
    <row r="14" spans="1:9" ht="61.5" customHeight="1" thickBot="1">
      <c r="A14" s="1835" t="s">
        <v>1092</v>
      </c>
      <c r="B14" s="1836"/>
      <c r="C14" s="1836"/>
      <c r="D14" s="1836"/>
      <c r="E14" s="1836"/>
      <c r="F14" s="1836"/>
      <c r="G14" s="1836"/>
      <c r="H14" s="1836"/>
      <c r="I14" s="1836"/>
    </row>
    <row r="15" spans="1:9" ht="42.75">
      <c r="A15" s="387" t="s">
        <v>450</v>
      </c>
      <c r="B15" s="388" t="s">
        <v>451</v>
      </c>
      <c r="C15" s="389"/>
      <c r="D15" s="390" t="s">
        <v>464</v>
      </c>
      <c r="E15" s="388" t="s">
        <v>465</v>
      </c>
      <c r="F15" s="388" t="s">
        <v>452</v>
      </c>
      <c r="G15" s="388" t="s">
        <v>453</v>
      </c>
      <c r="H15" s="388" t="s">
        <v>466</v>
      </c>
      <c r="I15" s="391" t="s">
        <v>121</v>
      </c>
    </row>
    <row r="16" spans="1:9" ht="15.75">
      <c r="A16" s="392" t="s">
        <v>67</v>
      </c>
      <c r="B16" s="393" t="s">
        <v>454</v>
      </c>
      <c r="C16" s="394"/>
      <c r="D16" s="395">
        <v>3</v>
      </c>
      <c r="E16" s="395">
        <v>11</v>
      </c>
      <c r="F16" s="395">
        <v>41</v>
      </c>
      <c r="G16" s="395"/>
      <c r="H16" s="395"/>
      <c r="I16" s="396">
        <f t="shared" ref="I16:I23" si="2">SUM(D16:H16)</f>
        <v>55</v>
      </c>
    </row>
    <row r="17" spans="1:9" ht="15.75">
      <c r="A17" s="392" t="s">
        <v>68</v>
      </c>
      <c r="B17" s="393" t="s">
        <v>455</v>
      </c>
      <c r="C17" s="397"/>
      <c r="D17" s="395">
        <v>43</v>
      </c>
      <c r="E17" s="393">
        <v>5</v>
      </c>
      <c r="F17" s="393">
        <v>9</v>
      </c>
      <c r="G17" s="393"/>
      <c r="H17" s="393"/>
      <c r="I17" s="396">
        <f t="shared" si="2"/>
        <v>57</v>
      </c>
    </row>
    <row r="18" spans="1:9" ht="15.75">
      <c r="A18" s="392" t="s">
        <v>69</v>
      </c>
      <c r="B18" s="393" t="s">
        <v>456</v>
      </c>
      <c r="C18" s="398"/>
      <c r="D18" s="395"/>
      <c r="E18" s="393"/>
      <c r="F18" s="393">
        <v>2</v>
      </c>
      <c r="G18" s="393"/>
      <c r="H18" s="393">
        <f>63+1+2</f>
        <v>66</v>
      </c>
      <c r="I18" s="396">
        <f t="shared" si="2"/>
        <v>68</v>
      </c>
    </row>
    <row r="19" spans="1:9" ht="15.75">
      <c r="A19" s="392" t="s">
        <v>70</v>
      </c>
      <c r="B19" s="393" t="s">
        <v>457</v>
      </c>
      <c r="C19" s="398"/>
      <c r="D19" s="395">
        <v>6</v>
      </c>
      <c r="E19" s="393"/>
      <c r="F19" s="393"/>
      <c r="G19" s="393">
        <v>2</v>
      </c>
      <c r="H19" s="393"/>
      <c r="I19" s="396">
        <f t="shared" si="2"/>
        <v>8</v>
      </c>
    </row>
    <row r="20" spans="1:9" ht="15.75">
      <c r="A20" s="392" t="s">
        <v>71</v>
      </c>
      <c r="B20" s="399" t="s">
        <v>61</v>
      </c>
      <c r="C20" s="400"/>
      <c r="D20" s="393">
        <v>87</v>
      </c>
      <c r="E20" s="393">
        <f>2+1</f>
        <v>3</v>
      </c>
      <c r="F20" s="393">
        <v>3</v>
      </c>
      <c r="G20" s="393"/>
      <c r="H20" s="393"/>
      <c r="I20" s="396">
        <f t="shared" si="2"/>
        <v>93</v>
      </c>
    </row>
    <row r="21" spans="1:9" ht="15.75">
      <c r="A21" s="392" t="s">
        <v>72</v>
      </c>
      <c r="B21" s="399" t="s">
        <v>62</v>
      </c>
      <c r="C21" s="400"/>
      <c r="D21" s="393">
        <v>9</v>
      </c>
      <c r="E21" s="393">
        <v>1</v>
      </c>
      <c r="F21" s="393">
        <v>9</v>
      </c>
      <c r="G21" s="393"/>
      <c r="H21" s="393"/>
      <c r="I21" s="396">
        <f t="shared" si="2"/>
        <v>19</v>
      </c>
    </row>
    <row r="22" spans="1:9" ht="15.75">
      <c r="A22" s="392" t="s">
        <v>73</v>
      </c>
      <c r="B22" s="399" t="s">
        <v>458</v>
      </c>
      <c r="C22" s="400"/>
      <c r="D22" s="393">
        <v>16</v>
      </c>
      <c r="E22" s="393">
        <v>2</v>
      </c>
      <c r="F22" s="393">
        <v>7</v>
      </c>
      <c r="G22" s="393"/>
      <c r="H22" s="393"/>
      <c r="I22" s="396">
        <f t="shared" si="2"/>
        <v>25</v>
      </c>
    </row>
    <row r="23" spans="1:9" ht="15.75">
      <c r="A23" s="1346" t="s">
        <v>74</v>
      </c>
      <c r="B23" s="1347" t="s">
        <v>880</v>
      </c>
      <c r="C23" s="1348"/>
      <c r="D23" s="1487">
        <v>10</v>
      </c>
      <c r="E23" s="1487"/>
      <c r="F23" s="1487"/>
      <c r="G23" s="1487"/>
      <c r="H23" s="1487"/>
      <c r="I23" s="396">
        <f t="shared" si="2"/>
        <v>10</v>
      </c>
    </row>
    <row r="24" spans="1:9" ht="16.5" thickBot="1">
      <c r="A24" s="401"/>
      <c r="B24" s="402" t="s">
        <v>459</v>
      </c>
      <c r="C24" s="403"/>
      <c r="D24" s="404">
        <f>SUM(D16:D23)</f>
        <v>174</v>
      </c>
      <c r="E24" s="404">
        <f t="shared" ref="E24:I24" si="3">SUM(E16:E23)</f>
        <v>22</v>
      </c>
      <c r="F24" s="404">
        <f t="shared" si="3"/>
        <v>71</v>
      </c>
      <c r="G24" s="404">
        <f t="shared" si="3"/>
        <v>2</v>
      </c>
      <c r="H24" s="404">
        <f t="shared" si="3"/>
        <v>66</v>
      </c>
      <c r="I24" s="404">
        <f t="shared" si="3"/>
        <v>335</v>
      </c>
    </row>
  </sheetData>
  <mergeCells count="3">
    <mergeCell ref="A1:I1"/>
    <mergeCell ref="A2:I2"/>
    <mergeCell ref="A14:I14"/>
  </mergeCells>
  <printOptions horizontalCentered="1"/>
  <pageMargins left="0.39370078740157483" right="0.39370078740157483" top="0.39370078740157483" bottom="0.39370078740157483" header="0.31496062992125984" footer="0.51181102362204722"/>
  <pageSetup paperSize="9" scale="92" orientation="landscape" r:id="rId1"/>
  <headerFooter alignWithMargins="0">
    <oddHeader>&amp;R&amp;"Times New Roman CE,Dőlt"&amp;12 11. melléklet a ..../2016(....)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G26"/>
  <sheetViews>
    <sheetView zoomScaleNormal="100" workbookViewId="0">
      <selection sqref="A1:G1"/>
    </sheetView>
  </sheetViews>
  <sheetFormatPr defaultColWidth="9.33203125" defaultRowHeight="12.75"/>
  <cols>
    <col min="1" max="1" width="8" style="983" customWidth="1"/>
    <col min="2" max="2" width="33.1640625" style="983" customWidth="1"/>
    <col min="3" max="3" width="12.33203125" style="983" customWidth="1"/>
    <col min="4" max="4" width="11.5" style="983" customWidth="1"/>
    <col min="5" max="5" width="11.33203125" style="983" customWidth="1"/>
    <col min="6" max="6" width="14.6640625" style="983" customWidth="1"/>
    <col min="7" max="7" width="14.33203125" style="983" customWidth="1"/>
    <col min="8" max="16384" width="9.33203125" style="983"/>
  </cols>
  <sheetData>
    <row r="1" spans="1:7" ht="43.5" customHeight="1">
      <c r="A1" s="1837" t="s">
        <v>650</v>
      </c>
      <c r="B1" s="1837"/>
      <c r="C1" s="1837"/>
      <c r="D1" s="1837"/>
      <c r="E1" s="1837"/>
      <c r="F1" s="1837"/>
      <c r="G1" s="1837"/>
    </row>
    <row r="3" spans="1:7" s="986" customFormat="1" ht="27" customHeight="1">
      <c r="A3" s="984" t="s">
        <v>651</v>
      </c>
      <c r="B3" s="985"/>
      <c r="C3" s="1838" t="s">
        <v>652</v>
      </c>
      <c r="D3" s="1838"/>
      <c r="E3" s="1838"/>
      <c r="F3" s="1838"/>
      <c r="G3" s="1838"/>
    </row>
    <row r="4" spans="1:7" s="986" customFormat="1" ht="15.75">
      <c r="A4" s="985"/>
      <c r="B4" s="985"/>
      <c r="C4" s="985"/>
      <c r="D4" s="985"/>
      <c r="E4" s="985"/>
      <c r="F4" s="985"/>
      <c r="G4" s="985"/>
    </row>
    <row r="5" spans="1:7" s="986" customFormat="1" ht="24.75" customHeight="1">
      <c r="A5" s="984" t="s">
        <v>653</v>
      </c>
      <c r="B5" s="985"/>
      <c r="C5" s="1838" t="s">
        <v>652</v>
      </c>
      <c r="D5" s="1838"/>
      <c r="E5" s="1838"/>
      <c r="F5" s="1838"/>
      <c r="G5" s="985"/>
    </row>
    <row r="6" spans="1:7" s="987" customFormat="1" ht="15.75">
      <c r="A6" s="985"/>
      <c r="B6" s="985"/>
      <c r="C6" s="985"/>
      <c r="D6" s="985"/>
      <c r="E6" s="985"/>
      <c r="F6" s="985"/>
      <c r="G6" s="985"/>
    </row>
    <row r="7" spans="1:7" s="989" customFormat="1" ht="15" customHeight="1">
      <c r="A7" s="988" t="s">
        <v>1031</v>
      </c>
      <c r="B7" s="986"/>
      <c r="C7" s="986"/>
      <c r="D7" s="985"/>
      <c r="E7" s="985"/>
      <c r="F7" s="985"/>
      <c r="G7" s="985"/>
    </row>
    <row r="8" spans="1:7" s="989" customFormat="1" ht="15" customHeight="1" thickBot="1">
      <c r="A8" s="988" t="s">
        <v>654</v>
      </c>
      <c r="B8" s="985"/>
      <c r="C8" s="985"/>
      <c r="D8" s="985"/>
      <c r="E8" s="985"/>
      <c r="F8" s="985"/>
      <c r="G8" s="985"/>
    </row>
    <row r="9" spans="1:7" s="928" customFormat="1" ht="65.25" customHeight="1" thickBot="1">
      <c r="A9" s="28" t="s">
        <v>66</v>
      </c>
      <c r="B9" s="64" t="s">
        <v>655</v>
      </c>
      <c r="C9" s="64" t="s">
        <v>656</v>
      </c>
      <c r="D9" s="64" t="s">
        <v>657</v>
      </c>
      <c r="E9" s="64" t="s">
        <v>658</v>
      </c>
      <c r="F9" s="64" t="s">
        <v>659</v>
      </c>
      <c r="G9" s="805" t="s">
        <v>620</v>
      </c>
    </row>
    <row r="10" spans="1:7" ht="27.75" customHeight="1">
      <c r="A10" s="990" t="s">
        <v>67</v>
      </c>
      <c r="B10" s="991" t="s">
        <v>660</v>
      </c>
      <c r="C10" s="992"/>
      <c r="D10" s="992"/>
      <c r="E10" s="992"/>
      <c r="F10" s="992"/>
      <c r="G10" s="993">
        <f>SUM(C10:F10)</f>
        <v>0</v>
      </c>
    </row>
    <row r="11" spans="1:7" ht="37.5" customHeight="1">
      <c r="A11" s="994" t="s">
        <v>68</v>
      </c>
      <c r="B11" s="995" t="s">
        <v>661</v>
      </c>
      <c r="C11" s="996"/>
      <c r="D11" s="996"/>
      <c r="E11" s="996"/>
      <c r="F11" s="996"/>
      <c r="G11" s="997">
        <f t="shared" ref="G11:G16" si="0">SUM(C11:F11)</f>
        <v>0</v>
      </c>
    </row>
    <row r="12" spans="1:7" ht="45" customHeight="1">
      <c r="A12" s="994" t="s">
        <v>69</v>
      </c>
      <c r="B12" s="995" t="s">
        <v>662</v>
      </c>
      <c r="C12" s="996"/>
      <c r="D12" s="996"/>
      <c r="E12" s="996"/>
      <c r="F12" s="996"/>
      <c r="G12" s="997">
        <f t="shared" si="0"/>
        <v>0</v>
      </c>
    </row>
    <row r="13" spans="1:7" ht="24" customHeight="1">
      <c r="A13" s="994" t="s">
        <v>70</v>
      </c>
      <c r="B13" s="995" t="s">
        <v>663</v>
      </c>
      <c r="C13" s="996"/>
      <c r="D13" s="996"/>
      <c r="E13" s="996"/>
      <c r="F13" s="996"/>
      <c r="G13" s="997">
        <f t="shared" si="0"/>
        <v>0</v>
      </c>
    </row>
    <row r="14" spans="1:7" ht="47.25" customHeight="1">
      <c r="A14" s="994" t="s">
        <v>71</v>
      </c>
      <c r="B14" s="995" t="s">
        <v>664</v>
      </c>
      <c r="C14" s="996"/>
      <c r="D14" s="996"/>
      <c r="E14" s="996"/>
      <c r="F14" s="996"/>
      <c r="G14" s="997">
        <f t="shared" si="0"/>
        <v>0</v>
      </c>
    </row>
    <row r="15" spans="1:7" ht="24" customHeight="1" thickBot="1">
      <c r="A15" s="998" t="s">
        <v>72</v>
      </c>
      <c r="B15" s="999" t="s">
        <v>665</v>
      </c>
      <c r="C15" s="1000"/>
      <c r="D15" s="1000"/>
      <c r="E15" s="1000"/>
      <c r="F15" s="1000"/>
      <c r="G15" s="1001">
        <f t="shared" si="0"/>
        <v>0</v>
      </c>
    </row>
    <row r="16" spans="1:7" s="1006" customFormat="1" ht="24" customHeight="1" thickBot="1">
      <c r="A16" s="1002" t="s">
        <v>73</v>
      </c>
      <c r="B16" s="1003" t="s">
        <v>620</v>
      </c>
      <c r="C16" s="1004">
        <f>SUM(C10:C15)</f>
        <v>0</v>
      </c>
      <c r="D16" s="1004">
        <f>SUM(D10:D15)</f>
        <v>0</v>
      </c>
      <c r="E16" s="1004">
        <f>SUM(E10:E15)</f>
        <v>0</v>
      </c>
      <c r="F16" s="1004">
        <f>SUM(F10:F15)</f>
        <v>0</v>
      </c>
      <c r="G16" s="1005">
        <f t="shared" si="0"/>
        <v>0</v>
      </c>
    </row>
    <row r="17" spans="1:7" s="987" customFormat="1" ht="15.75">
      <c r="A17" s="985"/>
      <c r="B17" s="985"/>
      <c r="C17" s="985"/>
      <c r="D17" s="985"/>
      <c r="E17" s="985"/>
      <c r="F17" s="985"/>
      <c r="G17" s="985"/>
    </row>
    <row r="18" spans="1:7" s="987" customFormat="1" ht="15.75">
      <c r="A18" s="985"/>
      <c r="B18" s="985"/>
      <c r="C18" s="985"/>
      <c r="D18" s="985"/>
      <c r="E18" s="985"/>
      <c r="F18" s="985"/>
      <c r="G18" s="985"/>
    </row>
    <row r="19" spans="1:7" s="987" customFormat="1" ht="15.75">
      <c r="A19" s="985"/>
      <c r="B19" s="985"/>
      <c r="C19" s="985"/>
      <c r="D19" s="985"/>
      <c r="E19" s="985"/>
      <c r="F19" s="985"/>
      <c r="G19" s="985"/>
    </row>
    <row r="20" spans="1:7" s="987" customFormat="1" ht="15.75">
      <c r="A20" s="986" t="s">
        <v>1085</v>
      </c>
      <c r="B20" s="985"/>
      <c r="C20" s="985"/>
      <c r="D20" s="985"/>
      <c r="E20" s="985"/>
      <c r="F20" s="985"/>
      <c r="G20" s="985"/>
    </row>
    <row r="21" spans="1:7" s="987" customFormat="1">
      <c r="A21" s="1007"/>
      <c r="B21" s="1007"/>
      <c r="C21" s="1007"/>
      <c r="D21" s="1007"/>
      <c r="E21" s="1007"/>
      <c r="F21" s="1007"/>
      <c r="G21" s="1007"/>
    </row>
    <row r="22" spans="1:7">
      <c r="A22" s="1007"/>
      <c r="B22" s="1007"/>
      <c r="C22" s="1007"/>
      <c r="D22" s="1007"/>
      <c r="E22" s="1007"/>
      <c r="F22" s="1007"/>
      <c r="G22" s="1007"/>
    </row>
    <row r="23" spans="1:7">
      <c r="A23" s="1007"/>
      <c r="B23" s="1007"/>
      <c r="C23" s="987"/>
      <c r="D23" s="987"/>
      <c r="E23" s="987"/>
      <c r="F23" s="987"/>
      <c r="G23" s="1007"/>
    </row>
    <row r="24" spans="1:7" ht="13.5">
      <c r="A24" s="1007"/>
      <c r="B24" s="1007"/>
      <c r="C24" s="1008"/>
      <c r="D24" s="1009" t="s">
        <v>666</v>
      </c>
      <c r="E24" s="1009"/>
      <c r="F24" s="1008"/>
      <c r="G24" s="1007"/>
    </row>
    <row r="25" spans="1:7" ht="13.5">
      <c r="C25" s="1010"/>
      <c r="D25" s="1011"/>
      <c r="E25" s="1011"/>
      <c r="F25" s="1010"/>
    </row>
    <row r="26" spans="1:7" ht="13.5">
      <c r="C26" s="1010"/>
      <c r="D26" s="1011"/>
      <c r="E26" s="1011"/>
      <c r="F26" s="1010"/>
    </row>
  </sheetData>
  <mergeCells count="3">
    <mergeCell ref="A1:G1"/>
    <mergeCell ref="C3:G3"/>
    <mergeCell ref="C5:F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2" orientation="portrait" r:id="rId1"/>
  <headerFooter>
    <oddHeader>&amp;R&amp;"Times New Roman CE,Dőlt"&amp;14 12. melléklet a .../2016.(..)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M177"/>
  <sheetViews>
    <sheetView zoomScaleNormal="100" zoomScaleSheetLayoutView="85" workbookViewId="0">
      <selection sqref="A1:E1"/>
    </sheetView>
  </sheetViews>
  <sheetFormatPr defaultRowHeight="12.75"/>
  <cols>
    <col min="1" max="1" width="10.1640625" style="1723" customWidth="1"/>
    <col min="2" max="2" width="84.1640625" style="1724" customWidth="1"/>
    <col min="3" max="3" width="13.83203125" style="1695" customWidth="1"/>
    <col min="4" max="5" width="14.5" style="1541" customWidth="1"/>
    <col min="6" max="16384" width="9.33203125" style="1541"/>
  </cols>
  <sheetData>
    <row r="1" spans="1:5" ht="42.75" customHeight="1">
      <c r="A1" s="1841" t="s">
        <v>847</v>
      </c>
      <c r="B1" s="1841"/>
      <c r="C1" s="1841"/>
      <c r="D1" s="1841"/>
      <c r="E1" s="1841"/>
    </row>
    <row r="2" spans="1:5" s="1542" customFormat="1" ht="15.75" customHeight="1">
      <c r="A2" s="1842" t="s">
        <v>360</v>
      </c>
      <c r="B2" s="1842"/>
      <c r="C2" s="1842"/>
      <c r="D2" s="1842"/>
      <c r="E2" s="1842"/>
    </row>
    <row r="3" spans="1:5" s="1542" customFormat="1" ht="15.75" customHeight="1" thickBot="1">
      <c r="A3" s="1543"/>
      <c r="B3" s="1543"/>
      <c r="E3" s="1544" t="s">
        <v>1098</v>
      </c>
    </row>
    <row r="4" spans="1:5" ht="15.75" customHeight="1">
      <c r="A4" s="1843" t="s">
        <v>59</v>
      </c>
      <c r="B4" s="1845" t="s">
        <v>371</v>
      </c>
      <c r="C4" s="1847" t="s">
        <v>1093</v>
      </c>
      <c r="D4" s="1847" t="s">
        <v>1094</v>
      </c>
      <c r="E4" s="1847" t="s">
        <v>1090</v>
      </c>
    </row>
    <row r="5" spans="1:5" ht="31.5" customHeight="1" thickBot="1">
      <c r="A5" s="1844"/>
      <c r="B5" s="1846"/>
      <c r="C5" s="1848"/>
      <c r="D5" s="1848"/>
      <c r="E5" s="1848"/>
    </row>
    <row r="6" spans="1:5" s="1550" customFormat="1" ht="12.95" customHeight="1" thickBot="1">
      <c r="A6" s="1545">
        <v>1</v>
      </c>
      <c r="B6" s="1546">
        <v>2</v>
      </c>
      <c r="C6" s="1547">
        <v>3</v>
      </c>
      <c r="D6" s="1548">
        <v>4</v>
      </c>
      <c r="E6" s="1549">
        <v>5</v>
      </c>
    </row>
    <row r="7" spans="1:5" s="1554" customFormat="1" ht="16.5" customHeight="1" thickBot="1">
      <c r="A7" s="84" t="s">
        <v>67</v>
      </c>
      <c r="B7" s="50" t="s">
        <v>180</v>
      </c>
      <c r="C7" s="1551">
        <f>+C8+C9+C10+C11+C12+C13</f>
        <v>1236939</v>
      </c>
      <c r="D7" s="1552">
        <f>+D8+D9+D10+D11+D12+D13</f>
        <v>1182116</v>
      </c>
      <c r="E7" s="1553">
        <f>+E8+E9+E10+E11+E12+E13</f>
        <v>839562</v>
      </c>
    </row>
    <row r="8" spans="1:5" s="1559" customFormat="1" ht="16.5" customHeight="1">
      <c r="A8" s="86" t="s">
        <v>18</v>
      </c>
      <c r="B8" s="1555" t="s">
        <v>181</v>
      </c>
      <c r="C8" s="1556">
        <v>352870</v>
      </c>
      <c r="D8" s="1557">
        <v>207909</v>
      </c>
      <c r="E8" s="1558">
        <v>179203</v>
      </c>
    </row>
    <row r="9" spans="1:5" s="1564" customFormat="1" ht="16.5" customHeight="1">
      <c r="A9" s="87" t="s">
        <v>19</v>
      </c>
      <c r="B9" s="1560" t="s">
        <v>182</v>
      </c>
      <c r="C9" s="1561">
        <v>290293</v>
      </c>
      <c r="D9" s="1562">
        <v>308283</v>
      </c>
      <c r="E9" s="1563">
        <v>332394</v>
      </c>
    </row>
    <row r="10" spans="1:5" s="1564" customFormat="1" ht="16.5" customHeight="1">
      <c r="A10" s="87" t="s">
        <v>20</v>
      </c>
      <c r="B10" s="1560" t="s">
        <v>96</v>
      </c>
      <c r="C10" s="1561">
        <v>524486</v>
      </c>
      <c r="D10" s="1562">
        <v>432210</v>
      </c>
      <c r="E10" s="1563">
        <v>303482</v>
      </c>
    </row>
    <row r="11" spans="1:5" s="1564" customFormat="1" ht="16.5" customHeight="1">
      <c r="A11" s="87" t="s">
        <v>21</v>
      </c>
      <c r="B11" s="1560" t="s">
        <v>97</v>
      </c>
      <c r="C11" s="1561">
        <v>24902</v>
      </c>
      <c r="D11" s="1562">
        <v>26330</v>
      </c>
      <c r="E11" s="1563">
        <v>24483</v>
      </c>
    </row>
    <row r="12" spans="1:5" s="1564" customFormat="1" ht="16.5" customHeight="1">
      <c r="A12" s="87" t="s">
        <v>36</v>
      </c>
      <c r="B12" s="1565" t="s">
        <v>834</v>
      </c>
      <c r="C12" s="1561">
        <v>44388</v>
      </c>
      <c r="D12" s="1562">
        <v>199602</v>
      </c>
      <c r="E12" s="1563">
        <v>0</v>
      </c>
    </row>
    <row r="13" spans="1:5" s="1559" customFormat="1" ht="16.5" customHeight="1" thickBot="1">
      <c r="A13" s="159" t="s">
        <v>22</v>
      </c>
      <c r="B13" s="1566" t="s">
        <v>835</v>
      </c>
      <c r="C13" s="1567">
        <f>'[6]9.sz. mell'!C14</f>
        <v>0</v>
      </c>
      <c r="D13" s="1568">
        <v>7782</v>
      </c>
      <c r="E13" s="1569">
        <v>0</v>
      </c>
    </row>
    <row r="14" spans="1:5" s="1559" customFormat="1" ht="30.75" customHeight="1" thickBot="1">
      <c r="A14" s="84" t="s">
        <v>68</v>
      </c>
      <c r="B14" s="1570" t="s">
        <v>185</v>
      </c>
      <c r="C14" s="1551">
        <f>+C15+C16+C17+C18+C19</f>
        <v>828211</v>
      </c>
      <c r="D14" s="1571">
        <f>+D15+D16+D17+D18+D19</f>
        <v>929357</v>
      </c>
      <c r="E14" s="1572">
        <f>+E15+E16+E17+E18+E19</f>
        <v>340572</v>
      </c>
    </row>
    <row r="15" spans="1:5" s="1559" customFormat="1" ht="16.5" customHeight="1">
      <c r="A15" s="92" t="s">
        <v>24</v>
      </c>
      <c r="B15" s="1573" t="s">
        <v>138</v>
      </c>
      <c r="C15" s="1556">
        <f>'[6]9.sz. mell'!C16+'[6]10.sz.mell'!C22</f>
        <v>0</v>
      </c>
      <c r="D15" s="1557">
        <v>0</v>
      </c>
      <c r="E15" s="1558">
        <v>0</v>
      </c>
    </row>
    <row r="16" spans="1:5" s="1559" customFormat="1" ht="16.5" customHeight="1">
      <c r="A16" s="87" t="s">
        <v>25</v>
      </c>
      <c r="B16" s="1560" t="s">
        <v>186</v>
      </c>
      <c r="C16" s="1574">
        <f>'[6]9.sz. mell'!C17+'[6]10.sz.mell'!C23</f>
        <v>0</v>
      </c>
      <c r="D16" s="1562">
        <v>0</v>
      </c>
      <c r="E16" s="1563">
        <v>0</v>
      </c>
    </row>
    <row r="17" spans="1:13" s="1559" customFormat="1" ht="16.5" customHeight="1">
      <c r="A17" s="87" t="s">
        <v>26</v>
      </c>
      <c r="B17" s="1560" t="s">
        <v>187</v>
      </c>
      <c r="C17" s="1574">
        <f>'[6]9.sz. mell'!C18</f>
        <v>0</v>
      </c>
      <c r="D17" s="1562">
        <v>0</v>
      </c>
      <c r="E17" s="1563">
        <v>0</v>
      </c>
    </row>
    <row r="18" spans="1:13" s="1559" customFormat="1" ht="16.5" customHeight="1">
      <c r="A18" s="87" t="s">
        <v>27</v>
      </c>
      <c r="B18" s="1560" t="s">
        <v>188</v>
      </c>
      <c r="C18" s="1574">
        <f>'[6]9.sz. mell'!C19</f>
        <v>0</v>
      </c>
      <c r="D18" s="1562">
        <v>0</v>
      </c>
      <c r="E18" s="1563">
        <v>0</v>
      </c>
    </row>
    <row r="19" spans="1:13" s="1559" customFormat="1" ht="16.5" customHeight="1">
      <c r="A19" s="87" t="s">
        <v>28</v>
      </c>
      <c r="B19" s="1560" t="s">
        <v>189</v>
      </c>
      <c r="C19" s="1574">
        <f>SUM(C20:C24)</f>
        <v>828211</v>
      </c>
      <c r="D19" s="1562">
        <f>SUM(D20:D24)</f>
        <v>929357</v>
      </c>
      <c r="E19" s="1563">
        <f>SUM(E20:E24)</f>
        <v>340572</v>
      </c>
    </row>
    <row r="20" spans="1:13" s="1564" customFormat="1" ht="16.5" customHeight="1">
      <c r="A20" s="1070" t="s">
        <v>298</v>
      </c>
      <c r="B20" s="122" t="s">
        <v>297</v>
      </c>
      <c r="C20" s="1575">
        <v>5601</v>
      </c>
      <c r="D20" s="1576">
        <v>4323</v>
      </c>
      <c r="E20" s="1577">
        <v>2590</v>
      </c>
    </row>
    <row r="21" spans="1:13" s="1564" customFormat="1" ht="16.5" customHeight="1">
      <c r="A21" s="1070" t="s">
        <v>299</v>
      </c>
      <c r="B21" s="122" t="s">
        <v>161</v>
      </c>
      <c r="C21" s="1575">
        <v>410745</v>
      </c>
      <c r="D21" s="1576">
        <v>422332</v>
      </c>
      <c r="E21" s="1577">
        <v>89559</v>
      </c>
    </row>
    <row r="22" spans="1:13" s="1564" customFormat="1" ht="16.5" customHeight="1">
      <c r="A22" s="1070" t="s">
        <v>300</v>
      </c>
      <c r="B22" s="122" t="s">
        <v>162</v>
      </c>
      <c r="C22" s="1575">
        <v>206572</v>
      </c>
      <c r="D22" s="1576">
        <v>222151</v>
      </c>
      <c r="E22" s="1577">
        <v>222743</v>
      </c>
      <c r="M22" s="1633"/>
    </row>
    <row r="23" spans="1:13" s="1564" customFormat="1" ht="16.5" customHeight="1">
      <c r="A23" s="1070" t="s">
        <v>301</v>
      </c>
      <c r="B23" s="122" t="s">
        <v>163</v>
      </c>
      <c r="C23" s="1575">
        <v>65078</v>
      </c>
      <c r="D23" s="1576">
        <v>51366</v>
      </c>
      <c r="E23" s="1577">
        <v>25680</v>
      </c>
    </row>
    <row r="24" spans="1:13" s="1564" customFormat="1" ht="16.5" customHeight="1" thickBot="1">
      <c r="A24" s="1071" t="s">
        <v>302</v>
      </c>
      <c r="B24" s="1069" t="s">
        <v>292</v>
      </c>
      <c r="C24" s="1578">
        <v>140215</v>
      </c>
      <c r="D24" s="1579">
        <v>229185</v>
      </c>
      <c r="E24" s="1580">
        <v>0</v>
      </c>
    </row>
    <row r="25" spans="1:13" s="1564" customFormat="1" ht="30" customHeight="1" thickBot="1">
      <c r="A25" s="84" t="s">
        <v>69</v>
      </c>
      <c r="B25" s="50" t="s">
        <v>190</v>
      </c>
      <c r="C25" s="1581">
        <f>+C26+C27+C28+C29+C30</f>
        <v>479423</v>
      </c>
      <c r="D25" s="1582">
        <f>+D26+D27+D28+D29+D30</f>
        <v>515697</v>
      </c>
      <c r="E25" s="246">
        <f>+E26+E27+E28+E29+E30</f>
        <v>42520</v>
      </c>
    </row>
    <row r="26" spans="1:13" s="1564" customFormat="1" ht="16.5" customHeight="1">
      <c r="A26" s="92" t="s">
        <v>5</v>
      </c>
      <c r="B26" s="1573" t="s">
        <v>191</v>
      </c>
      <c r="C26" s="1556">
        <v>129723</v>
      </c>
      <c r="D26" s="1557">
        <v>11444</v>
      </c>
      <c r="E26" s="1558">
        <v>0</v>
      </c>
    </row>
    <row r="27" spans="1:13" s="1559" customFormat="1" ht="16.5" customHeight="1">
      <c r="A27" s="87" t="s">
        <v>6</v>
      </c>
      <c r="B27" s="1560" t="s">
        <v>192</v>
      </c>
      <c r="C27" s="1574"/>
      <c r="D27" s="1562"/>
      <c r="E27" s="1563"/>
    </row>
    <row r="28" spans="1:13" s="1564" customFormat="1" ht="16.5" customHeight="1">
      <c r="A28" s="87" t="s">
        <v>7</v>
      </c>
      <c r="B28" s="1560" t="s">
        <v>193</v>
      </c>
      <c r="C28" s="1574"/>
      <c r="D28" s="1562"/>
      <c r="E28" s="1563"/>
    </row>
    <row r="29" spans="1:13" s="1564" customFormat="1" ht="16.5" customHeight="1">
      <c r="A29" s="87" t="s">
        <v>8</v>
      </c>
      <c r="B29" s="1560" t="s">
        <v>194</v>
      </c>
      <c r="C29" s="1574"/>
      <c r="D29" s="1562"/>
      <c r="E29" s="1563"/>
    </row>
    <row r="30" spans="1:13" s="1564" customFormat="1" ht="16.5" customHeight="1">
      <c r="A30" s="87" t="s">
        <v>39</v>
      </c>
      <c r="B30" s="1560" t="s">
        <v>195</v>
      </c>
      <c r="C30" s="1574">
        <f>SUM(C31:C35)</f>
        <v>349700</v>
      </c>
      <c r="D30" s="1562">
        <f>SUM(D31:D35)</f>
        <v>504253</v>
      </c>
      <c r="E30" s="1563">
        <f>SUM(E31:E35)</f>
        <v>42520</v>
      </c>
    </row>
    <row r="31" spans="1:13" s="1564" customFormat="1" ht="16.5" customHeight="1">
      <c r="A31" s="1070" t="s">
        <v>303</v>
      </c>
      <c r="B31" s="122" t="s">
        <v>297</v>
      </c>
      <c r="C31" s="1575">
        <v>52</v>
      </c>
      <c r="D31" s="1583"/>
      <c r="E31" s="1584">
        <v>0</v>
      </c>
    </row>
    <row r="32" spans="1:13" s="1564" customFormat="1" ht="16.5" customHeight="1">
      <c r="A32" s="1070" t="s">
        <v>304</v>
      </c>
      <c r="B32" s="122" t="s">
        <v>161</v>
      </c>
      <c r="C32" s="1575">
        <v>11226</v>
      </c>
      <c r="D32" s="1583">
        <v>4934</v>
      </c>
      <c r="E32" s="1584">
        <v>0</v>
      </c>
    </row>
    <row r="33" spans="1:5" s="1564" customFormat="1" ht="16.5" customHeight="1">
      <c r="A33" s="1070" t="s">
        <v>305</v>
      </c>
      <c r="B33" s="122" t="s">
        <v>162</v>
      </c>
      <c r="C33" s="1575">
        <f>'[6]9.sz. mell'!C34+'[6]10.sz.mell'!C39</f>
        <v>0</v>
      </c>
      <c r="D33" s="1584">
        <v>3553</v>
      </c>
      <c r="E33" s="1584">
        <v>0</v>
      </c>
    </row>
    <row r="34" spans="1:5" s="1564" customFormat="1" ht="16.5" customHeight="1">
      <c r="A34" s="1070" t="s">
        <v>306</v>
      </c>
      <c r="B34" s="122" t="s">
        <v>163</v>
      </c>
      <c r="C34" s="1575">
        <v>20804</v>
      </c>
      <c r="D34" s="1583">
        <v>3956</v>
      </c>
      <c r="E34" s="1584">
        <v>0</v>
      </c>
    </row>
    <row r="35" spans="1:5" s="1564" customFormat="1" ht="16.5" customHeight="1" thickBot="1">
      <c r="A35" s="1071" t="s">
        <v>307</v>
      </c>
      <c r="B35" s="1069" t="s">
        <v>292</v>
      </c>
      <c r="C35" s="1575">
        <v>317618</v>
      </c>
      <c r="D35" s="1583">
        <v>491810</v>
      </c>
      <c r="E35" s="1584">
        <v>42520</v>
      </c>
    </row>
    <row r="36" spans="1:5" s="1564" customFormat="1" ht="16.5" customHeight="1" thickBot="1">
      <c r="A36" s="84" t="s">
        <v>40</v>
      </c>
      <c r="B36" s="50" t="s">
        <v>196</v>
      </c>
      <c r="C36" s="1585">
        <f>+C37+C42+C43+C44</f>
        <v>834023</v>
      </c>
      <c r="D36" s="1586">
        <f>+D37+D42+D43+D44</f>
        <v>827197</v>
      </c>
      <c r="E36" s="1587">
        <f>+E37+E42+E43+E44</f>
        <v>883000</v>
      </c>
    </row>
    <row r="37" spans="1:5" s="1564" customFormat="1" ht="16.5" customHeight="1">
      <c r="A37" s="92" t="s">
        <v>9</v>
      </c>
      <c r="B37" s="1573" t="s">
        <v>433</v>
      </c>
      <c r="C37" s="1588">
        <f>SUM(C38:C41)</f>
        <v>759637</v>
      </c>
      <c r="D37" s="1589">
        <f>SUM(D38:D41)</f>
        <v>760696</v>
      </c>
      <c r="E37" s="1590">
        <f>SUM(E38:E41)</f>
        <v>817000</v>
      </c>
    </row>
    <row r="38" spans="1:5" s="1564" customFormat="1" ht="16.5" customHeight="1">
      <c r="A38" s="87" t="s">
        <v>198</v>
      </c>
      <c r="B38" s="122" t="s">
        <v>308</v>
      </c>
      <c r="C38" s="1591">
        <v>59238</v>
      </c>
      <c r="D38" s="1576">
        <v>62335</v>
      </c>
      <c r="E38" s="1577">
        <v>62000</v>
      </c>
    </row>
    <row r="39" spans="1:5" s="1564" customFormat="1" ht="16.5" customHeight="1">
      <c r="A39" s="87" t="s">
        <v>199</v>
      </c>
      <c r="B39" s="122" t="s">
        <v>309</v>
      </c>
      <c r="C39" s="1591">
        <v>79106</v>
      </c>
      <c r="D39" s="1576">
        <v>75007</v>
      </c>
      <c r="E39" s="1577">
        <v>75000</v>
      </c>
    </row>
    <row r="40" spans="1:5" s="1564" customFormat="1" ht="16.5" customHeight="1">
      <c r="A40" s="87" t="s">
        <v>310</v>
      </c>
      <c r="B40" s="122" t="s">
        <v>311</v>
      </c>
      <c r="C40" s="1591">
        <v>621288</v>
      </c>
      <c r="D40" s="1576">
        <v>623354</v>
      </c>
      <c r="E40" s="1577">
        <v>680000</v>
      </c>
    </row>
    <row r="41" spans="1:5" s="1564" customFormat="1" ht="16.5" customHeight="1">
      <c r="A41" s="87" t="s">
        <v>432</v>
      </c>
      <c r="B41" s="122" t="s">
        <v>431</v>
      </c>
      <c r="C41" s="1591">
        <v>5</v>
      </c>
      <c r="D41" s="1576">
        <v>0</v>
      </c>
      <c r="E41" s="1577">
        <f>'[6]9.sz. mell'!E42</f>
        <v>0</v>
      </c>
    </row>
    <row r="42" spans="1:5" s="1564" customFormat="1" ht="16.5" customHeight="1">
      <c r="A42" s="87" t="s">
        <v>10</v>
      </c>
      <c r="B42" s="1560" t="s">
        <v>200</v>
      </c>
      <c r="C42" s="1592">
        <v>45067</v>
      </c>
      <c r="D42" s="1593">
        <v>46587</v>
      </c>
      <c r="E42" s="1594">
        <v>45000</v>
      </c>
    </row>
    <row r="43" spans="1:5" s="1564" customFormat="1" ht="16.5" customHeight="1">
      <c r="A43" s="87" t="s">
        <v>143</v>
      </c>
      <c r="B43" s="1560" t="s">
        <v>312</v>
      </c>
      <c r="C43" s="1592">
        <v>5553</v>
      </c>
      <c r="D43" s="1593">
        <v>3933</v>
      </c>
      <c r="E43" s="1594">
        <v>4000</v>
      </c>
    </row>
    <row r="44" spans="1:5" s="1564" customFormat="1" ht="16.5" customHeight="1" thickBot="1">
      <c r="A44" s="159" t="s">
        <v>166</v>
      </c>
      <c r="B44" s="1595" t="s">
        <v>313</v>
      </c>
      <c r="C44" s="1592">
        <v>23766</v>
      </c>
      <c r="D44" s="1593">
        <v>15981</v>
      </c>
      <c r="E44" s="1594">
        <v>17000</v>
      </c>
    </row>
    <row r="45" spans="1:5" s="1564" customFormat="1" ht="16.5" customHeight="1" thickBot="1">
      <c r="A45" s="84" t="s">
        <v>71</v>
      </c>
      <c r="B45" s="50" t="s">
        <v>201</v>
      </c>
      <c r="C45" s="1581">
        <f>C46+C47+C51+C52+C53+C54+C55+C56+C57+C58</f>
        <v>449589</v>
      </c>
      <c r="D45" s="1582">
        <f>D46+D47+D51+D52+D53+D54+D55+D56+D57+D58</f>
        <v>680862</v>
      </c>
      <c r="E45" s="246">
        <f>E46+E47+E51+E52+E53+E54+E55+E56+E57+E58</f>
        <v>642892</v>
      </c>
    </row>
    <row r="46" spans="1:5" s="1564" customFormat="1" ht="16.5" customHeight="1">
      <c r="A46" s="86" t="s">
        <v>11</v>
      </c>
      <c r="B46" s="1555" t="s">
        <v>127</v>
      </c>
      <c r="C46" s="1561"/>
      <c r="D46" s="1596">
        <v>425</v>
      </c>
      <c r="E46" s="1597">
        <v>0</v>
      </c>
    </row>
    <row r="47" spans="1:5" s="1564" customFormat="1" ht="16.5" customHeight="1">
      <c r="A47" s="87" t="s">
        <v>12</v>
      </c>
      <c r="B47" s="1560" t="s">
        <v>128</v>
      </c>
      <c r="C47" s="1592">
        <f>SUM(C48:C50)</f>
        <v>162383</v>
      </c>
      <c r="D47" s="1593">
        <f>SUM(D48:D50)</f>
        <v>231708</v>
      </c>
      <c r="E47" s="1594">
        <f>SUM(E48:E50)</f>
        <v>204426</v>
      </c>
    </row>
    <row r="48" spans="1:5" s="1564" customFormat="1" ht="16.5" customHeight="1">
      <c r="A48" s="87" t="s">
        <v>314</v>
      </c>
      <c r="B48" s="1072" t="s">
        <v>176</v>
      </c>
      <c r="C48" s="1591">
        <v>10198</v>
      </c>
      <c r="D48" s="1576">
        <v>11363</v>
      </c>
      <c r="E48" s="1577">
        <v>11328</v>
      </c>
    </row>
    <row r="49" spans="1:5" s="1564" customFormat="1" ht="16.5" customHeight="1">
      <c r="A49" s="87" t="s">
        <v>315</v>
      </c>
      <c r="B49" s="1072" t="s">
        <v>177</v>
      </c>
      <c r="C49" s="1591">
        <v>30683</v>
      </c>
      <c r="D49" s="1576">
        <v>26261</v>
      </c>
      <c r="E49" s="1577">
        <v>26687</v>
      </c>
    </row>
    <row r="50" spans="1:5" s="1564" customFormat="1" ht="16.5" customHeight="1">
      <c r="A50" s="87" t="s">
        <v>316</v>
      </c>
      <c r="B50" s="1072" t="s">
        <v>178</v>
      </c>
      <c r="C50" s="1591">
        <v>121502</v>
      </c>
      <c r="D50" s="1576">
        <v>194084</v>
      </c>
      <c r="E50" s="1577">
        <v>166411</v>
      </c>
    </row>
    <row r="51" spans="1:5" s="1564" customFormat="1" ht="16.5" customHeight="1">
      <c r="A51" s="87" t="s">
        <v>13</v>
      </c>
      <c r="B51" s="1560" t="s">
        <v>129</v>
      </c>
      <c r="C51" s="1592">
        <v>28422</v>
      </c>
      <c r="D51" s="1593">
        <v>44449</v>
      </c>
      <c r="E51" s="1594">
        <v>45142</v>
      </c>
    </row>
    <row r="52" spans="1:5" s="1564" customFormat="1" ht="16.5" customHeight="1">
      <c r="A52" s="87" t="s">
        <v>42</v>
      </c>
      <c r="B52" s="1560" t="s">
        <v>130</v>
      </c>
      <c r="C52" s="1592"/>
      <c r="D52" s="1593">
        <v>142471</v>
      </c>
      <c r="E52" s="1594">
        <v>152000</v>
      </c>
    </row>
    <row r="53" spans="1:5" s="1564" customFormat="1" ht="16.5" customHeight="1">
      <c r="A53" s="87" t="s">
        <v>43</v>
      </c>
      <c r="B53" s="1560" t="s">
        <v>131</v>
      </c>
      <c r="C53" s="1592">
        <v>52863</v>
      </c>
      <c r="D53" s="1593">
        <v>51882</v>
      </c>
      <c r="E53" s="1594">
        <v>49301</v>
      </c>
    </row>
    <row r="54" spans="1:5" s="1564" customFormat="1" ht="16.5" customHeight="1">
      <c r="A54" s="87" t="s">
        <v>44</v>
      </c>
      <c r="B54" s="1560" t="s">
        <v>202</v>
      </c>
      <c r="C54" s="1592">
        <v>107239</v>
      </c>
      <c r="D54" s="1593">
        <v>122793</v>
      </c>
      <c r="E54" s="1594">
        <v>120061</v>
      </c>
    </row>
    <row r="55" spans="1:5" s="1564" customFormat="1" ht="16.5" customHeight="1">
      <c r="A55" s="87" t="s">
        <v>45</v>
      </c>
      <c r="B55" s="1560" t="s">
        <v>203</v>
      </c>
      <c r="C55" s="1592">
        <v>49246</v>
      </c>
      <c r="D55" s="1593">
        <v>42674</v>
      </c>
      <c r="E55" s="1594">
        <v>31630</v>
      </c>
    </row>
    <row r="56" spans="1:5" s="1564" customFormat="1" ht="16.5" customHeight="1">
      <c r="A56" s="87" t="s">
        <v>46</v>
      </c>
      <c r="B56" s="1560" t="s">
        <v>134</v>
      </c>
      <c r="C56" s="1592">
        <v>286</v>
      </c>
      <c r="D56" s="1593">
        <v>134</v>
      </c>
      <c r="E56" s="1594">
        <v>172</v>
      </c>
    </row>
    <row r="57" spans="1:5" s="1564" customFormat="1" ht="16.5" customHeight="1">
      <c r="A57" s="87" t="s">
        <v>95</v>
      </c>
      <c r="B57" s="1560" t="s">
        <v>135</v>
      </c>
      <c r="C57" s="1592">
        <v>6620</v>
      </c>
      <c r="D57" s="1593">
        <v>0</v>
      </c>
      <c r="E57" s="1594">
        <v>0</v>
      </c>
    </row>
    <row r="58" spans="1:5" s="1564" customFormat="1" ht="16.5" customHeight="1" thickBot="1">
      <c r="A58" s="88" t="s">
        <v>204</v>
      </c>
      <c r="B58" s="1598" t="s">
        <v>136</v>
      </c>
      <c r="C58" s="1592">
        <v>42530</v>
      </c>
      <c r="D58" s="1593">
        <v>44326</v>
      </c>
      <c r="E58" s="1594">
        <v>40160</v>
      </c>
    </row>
    <row r="59" spans="1:5" s="1564" customFormat="1" ht="16.5" customHeight="1" thickBot="1">
      <c r="A59" s="84" t="s">
        <v>72</v>
      </c>
      <c r="B59" s="50" t="s">
        <v>205</v>
      </c>
      <c r="C59" s="1581">
        <f>SUM(C60:C63)</f>
        <v>246636</v>
      </c>
      <c r="D59" s="1582">
        <f>SUM(D60:D63)</f>
        <v>87954</v>
      </c>
      <c r="E59" s="246">
        <f>SUM(E60:E63)</f>
        <v>74152</v>
      </c>
    </row>
    <row r="60" spans="1:5" s="1564" customFormat="1" ht="16.5" customHeight="1">
      <c r="A60" s="92" t="s">
        <v>14</v>
      </c>
      <c r="B60" s="1573" t="s">
        <v>145</v>
      </c>
      <c r="C60" s="1592">
        <f>'[6]9.sz. mell'!C61</f>
        <v>0</v>
      </c>
      <c r="D60" s="1593">
        <v>0</v>
      </c>
      <c r="E60" s="1594">
        <v>0</v>
      </c>
    </row>
    <row r="61" spans="1:5" s="1564" customFormat="1" ht="16.5" customHeight="1">
      <c r="A61" s="87" t="s">
        <v>15</v>
      </c>
      <c r="B61" s="1560" t="s">
        <v>146</v>
      </c>
      <c r="C61" s="1592">
        <v>26548</v>
      </c>
      <c r="D61" s="1593">
        <v>55386</v>
      </c>
      <c r="E61" s="1594">
        <v>4700</v>
      </c>
    </row>
    <row r="62" spans="1:5" s="1564" customFormat="1" ht="16.5" customHeight="1">
      <c r="A62" s="87" t="s">
        <v>206</v>
      </c>
      <c r="B62" s="1560" t="s">
        <v>147</v>
      </c>
      <c r="C62" s="1592">
        <v>240</v>
      </c>
      <c r="D62" s="1593">
        <v>17720</v>
      </c>
      <c r="E62" s="1594">
        <v>400</v>
      </c>
    </row>
    <row r="63" spans="1:5" s="1564" customFormat="1" ht="16.5" customHeight="1">
      <c r="A63" s="87" t="s">
        <v>207</v>
      </c>
      <c r="B63" s="1599" t="s">
        <v>115</v>
      </c>
      <c r="C63" s="1592">
        <f>SUM(C64:C67)</f>
        <v>219848</v>
      </c>
      <c r="D63" s="1593">
        <f>SUM(D64:D67)</f>
        <v>14848</v>
      </c>
      <c r="E63" s="1594">
        <f>SUM(E64:E67)</f>
        <v>69052</v>
      </c>
    </row>
    <row r="64" spans="1:5" s="1564" customFormat="1" ht="16.5" customHeight="1">
      <c r="A64" s="1077" t="s">
        <v>319</v>
      </c>
      <c r="B64" s="263" t="s">
        <v>317</v>
      </c>
      <c r="C64" s="1591">
        <v>30373</v>
      </c>
      <c r="D64" s="1576">
        <v>6759</v>
      </c>
      <c r="E64" s="1577">
        <v>55416</v>
      </c>
    </row>
    <row r="65" spans="1:5" s="1564" customFormat="1" ht="16.5" customHeight="1">
      <c r="A65" s="1077" t="s">
        <v>320</v>
      </c>
      <c r="B65" s="263" t="s">
        <v>318</v>
      </c>
      <c r="C65" s="1591">
        <v>6269</v>
      </c>
      <c r="D65" s="1576">
        <v>1105</v>
      </c>
      <c r="E65" s="1577">
        <v>0</v>
      </c>
    </row>
    <row r="66" spans="1:5" s="1564" customFormat="1" ht="16.5" customHeight="1">
      <c r="A66" s="1077" t="s">
        <v>321</v>
      </c>
      <c r="B66" s="1073" t="s">
        <v>322</v>
      </c>
      <c r="C66" s="1591">
        <v>151791</v>
      </c>
      <c r="D66" s="1576">
        <v>0</v>
      </c>
      <c r="E66" s="1577">
        <v>0</v>
      </c>
    </row>
    <row r="67" spans="1:5" s="1564" customFormat="1" ht="16.5" customHeight="1" thickBot="1">
      <c r="A67" s="1071" t="s">
        <v>436</v>
      </c>
      <c r="B67" s="1074" t="s">
        <v>437</v>
      </c>
      <c r="C67" s="1591">
        <v>31415</v>
      </c>
      <c r="D67" s="1576">
        <v>6984</v>
      </c>
      <c r="E67" s="1577">
        <v>13636</v>
      </c>
    </row>
    <row r="68" spans="1:5" s="1564" customFormat="1" ht="16.5" customHeight="1" thickBot="1">
      <c r="A68" s="84" t="s">
        <v>47</v>
      </c>
      <c r="B68" s="1075" t="s">
        <v>208</v>
      </c>
      <c r="C68" s="1600">
        <f>SUM(C69:C71)</f>
        <v>285</v>
      </c>
      <c r="D68" s="1601">
        <f>SUM(D69:D71)</f>
        <v>950</v>
      </c>
      <c r="E68" s="1602">
        <f>SUM(E69:E71)</f>
        <v>0</v>
      </c>
    </row>
    <row r="69" spans="1:5" s="1564" customFormat="1" ht="24.75" customHeight="1">
      <c r="A69" s="86" t="s">
        <v>16</v>
      </c>
      <c r="B69" s="1555" t="s">
        <v>209</v>
      </c>
      <c r="C69" s="1561"/>
      <c r="D69" s="1596"/>
      <c r="E69" s="1597"/>
    </row>
    <row r="70" spans="1:5" s="1564" customFormat="1" ht="21" customHeight="1">
      <c r="A70" s="87" t="s">
        <v>17</v>
      </c>
      <c r="B70" s="1560" t="s">
        <v>210</v>
      </c>
      <c r="C70" s="1574"/>
      <c r="D70" s="1562"/>
      <c r="E70" s="1563"/>
    </row>
    <row r="71" spans="1:5" s="1564" customFormat="1" ht="16.5" customHeight="1" thickBot="1">
      <c r="A71" s="88" t="s">
        <v>48</v>
      </c>
      <c r="B71" s="1598" t="s">
        <v>211</v>
      </c>
      <c r="C71" s="1603">
        <v>285</v>
      </c>
      <c r="D71" s="1604">
        <v>950</v>
      </c>
      <c r="E71" s="1604">
        <v>0</v>
      </c>
    </row>
    <row r="72" spans="1:5" s="1564" customFormat="1" ht="16.5" customHeight="1" thickBot="1">
      <c r="A72" s="84" t="s">
        <v>74</v>
      </c>
      <c r="B72" s="1570" t="s">
        <v>212</v>
      </c>
      <c r="C72" s="1581">
        <f>SUM(C73:C75)</f>
        <v>19895</v>
      </c>
      <c r="D72" s="1582">
        <f>SUM(D73:D75)</f>
        <v>7297</v>
      </c>
      <c r="E72" s="246">
        <f>SUM(E73:E75)</f>
        <v>1500</v>
      </c>
    </row>
    <row r="73" spans="1:5" s="1564" customFormat="1" ht="22.5" customHeight="1">
      <c r="A73" s="86" t="s">
        <v>49</v>
      </c>
      <c r="B73" s="1555" t="s">
        <v>213</v>
      </c>
      <c r="C73" s="1605"/>
      <c r="D73" s="1606"/>
      <c r="E73" s="1607"/>
    </row>
    <row r="74" spans="1:5" s="1564" customFormat="1" ht="19.5" customHeight="1">
      <c r="A74" s="87" t="s">
        <v>50</v>
      </c>
      <c r="B74" s="1560" t="s">
        <v>335</v>
      </c>
      <c r="C74" s="1592">
        <v>3113</v>
      </c>
      <c r="D74" s="1593">
        <v>1904</v>
      </c>
      <c r="E74" s="1594">
        <v>1500</v>
      </c>
    </row>
    <row r="75" spans="1:5" s="1564" customFormat="1" ht="16.5" customHeight="1" thickBot="1">
      <c r="A75" s="88" t="s">
        <v>102</v>
      </c>
      <c r="B75" s="1598" t="s">
        <v>214</v>
      </c>
      <c r="C75" s="1608">
        <v>16782</v>
      </c>
      <c r="D75" s="1609">
        <v>5393</v>
      </c>
      <c r="E75" s="1604">
        <v>0</v>
      </c>
    </row>
    <row r="76" spans="1:5" s="1564" customFormat="1" ht="16.5" customHeight="1" thickBot="1">
      <c r="A76" s="84" t="s">
        <v>75</v>
      </c>
      <c r="B76" s="50" t="s">
        <v>215</v>
      </c>
      <c r="C76" s="1585">
        <f>+C7+C14+C25+C36+C45+C59+C68+C72</f>
        <v>4095001</v>
      </c>
      <c r="D76" s="1586">
        <f>+D7+D14+D25+D36+D45+D59+D68+D72</f>
        <v>4231430</v>
      </c>
      <c r="E76" s="1587">
        <f>+E7+E14+E25+E36+E45+E59+E68+E72</f>
        <v>2824198</v>
      </c>
    </row>
    <row r="77" spans="1:5" s="1564" customFormat="1" ht="16.5" customHeight="1" thickBot="1">
      <c r="A77" s="1610" t="s">
        <v>216</v>
      </c>
      <c r="B77" s="1570" t="s">
        <v>217</v>
      </c>
      <c r="C77" s="1581">
        <f>SUM(C78:C80)</f>
        <v>0</v>
      </c>
      <c r="D77" s="1582">
        <f>SUM(D78:D80)</f>
        <v>0</v>
      </c>
      <c r="E77" s="246">
        <f>SUM(E78:E80)</f>
        <v>0</v>
      </c>
    </row>
    <row r="78" spans="1:5" s="1564" customFormat="1" ht="16.5" customHeight="1">
      <c r="A78" s="86" t="s">
        <v>218</v>
      </c>
      <c r="B78" s="1555" t="s">
        <v>219</v>
      </c>
      <c r="C78" s="1605"/>
      <c r="D78" s="1606"/>
      <c r="E78" s="1607"/>
    </row>
    <row r="79" spans="1:5" s="1564" customFormat="1" ht="16.5" customHeight="1">
      <c r="A79" s="87" t="s">
        <v>220</v>
      </c>
      <c r="B79" s="1560" t="s">
        <v>221</v>
      </c>
      <c r="C79" s="1592"/>
      <c r="D79" s="1593"/>
      <c r="E79" s="1594"/>
    </row>
    <row r="80" spans="1:5" s="1564" customFormat="1" ht="16.5" customHeight="1" thickBot="1">
      <c r="A80" s="88" t="s">
        <v>222</v>
      </c>
      <c r="B80" s="1611" t="s">
        <v>323</v>
      </c>
      <c r="C80" s="1608"/>
      <c r="D80" s="1609"/>
      <c r="E80" s="1604"/>
    </row>
    <row r="81" spans="1:5" s="1564" customFormat="1" ht="16.5" customHeight="1" thickBot="1">
      <c r="A81" s="1610" t="s">
        <v>223</v>
      </c>
      <c r="B81" s="1570" t="s">
        <v>224</v>
      </c>
      <c r="C81" s="1581">
        <f>SUM(C82:C85)</f>
        <v>1434150</v>
      </c>
      <c r="D81" s="1582">
        <f>SUM(D82:D85)</f>
        <v>102377</v>
      </c>
      <c r="E81" s="246">
        <f>SUM(E82:E85)</f>
        <v>0</v>
      </c>
    </row>
    <row r="82" spans="1:5" s="1564" customFormat="1" ht="16.5" customHeight="1">
      <c r="A82" s="86" t="s">
        <v>37</v>
      </c>
      <c r="B82" s="1555" t="s">
        <v>225</v>
      </c>
      <c r="C82" s="1605">
        <v>1434150</v>
      </c>
      <c r="D82" s="1606">
        <v>102377</v>
      </c>
      <c r="E82" s="1607"/>
    </row>
    <row r="83" spans="1:5" s="1564" customFormat="1" ht="16.5" customHeight="1">
      <c r="A83" s="87" t="s">
        <v>38</v>
      </c>
      <c r="B83" s="1560" t="s">
        <v>226</v>
      </c>
      <c r="C83" s="1592"/>
      <c r="D83" s="1593"/>
      <c r="E83" s="1594"/>
    </row>
    <row r="84" spans="1:5" s="1564" customFormat="1" ht="16.5" customHeight="1">
      <c r="A84" s="87" t="s">
        <v>227</v>
      </c>
      <c r="B84" s="1560" t="s">
        <v>228</v>
      </c>
      <c r="C84" s="1592"/>
      <c r="D84" s="1593"/>
      <c r="E84" s="1594"/>
    </row>
    <row r="85" spans="1:5" s="1564" customFormat="1" ht="16.5" customHeight="1" thickBot="1">
      <c r="A85" s="88" t="s">
        <v>229</v>
      </c>
      <c r="B85" s="1598" t="s">
        <v>230</v>
      </c>
      <c r="C85" s="1608"/>
      <c r="D85" s="1609"/>
      <c r="E85" s="1604"/>
    </row>
    <row r="86" spans="1:5" s="1564" customFormat="1" ht="16.5" customHeight="1" thickBot="1">
      <c r="A86" s="1610" t="s">
        <v>231</v>
      </c>
      <c r="B86" s="1570" t="s">
        <v>232</v>
      </c>
      <c r="C86" s="1581">
        <f>SUM(C87+C90)</f>
        <v>860133</v>
      </c>
      <c r="D86" s="1582">
        <f>SUM(D87+D90)</f>
        <v>668336</v>
      </c>
      <c r="E86" s="246">
        <f>SUM(E87+E90)</f>
        <v>557357</v>
      </c>
    </row>
    <row r="87" spans="1:5" s="1564" customFormat="1" ht="16.5" customHeight="1">
      <c r="A87" s="86" t="s">
        <v>51</v>
      </c>
      <c r="B87" s="1555" t="s">
        <v>233</v>
      </c>
      <c r="C87" s="1605">
        <f>SUM(C88:C89)</f>
        <v>860133</v>
      </c>
      <c r="D87" s="1606">
        <f>SUM(D88:D89)</f>
        <v>668336</v>
      </c>
      <c r="E87" s="1607">
        <f>SUM(E88:E89)</f>
        <v>557357</v>
      </c>
    </row>
    <row r="88" spans="1:5" s="1564" customFormat="1" ht="16.5" customHeight="1">
      <c r="A88" s="87" t="s">
        <v>326</v>
      </c>
      <c r="B88" s="1612" t="s">
        <v>324</v>
      </c>
      <c r="C88" s="1613">
        <v>587685</v>
      </c>
      <c r="D88" s="1606">
        <v>318662</v>
      </c>
      <c r="E88" s="1607">
        <v>351114</v>
      </c>
    </row>
    <row r="89" spans="1:5" s="1564" customFormat="1" ht="16.5" customHeight="1">
      <c r="A89" s="93" t="s">
        <v>327</v>
      </c>
      <c r="B89" s="1612" t="s">
        <v>325</v>
      </c>
      <c r="C89" s="1613">
        <v>272448</v>
      </c>
      <c r="D89" s="1606">
        <v>349674</v>
      </c>
      <c r="E89" s="1607">
        <v>206243</v>
      </c>
    </row>
    <row r="90" spans="1:5" s="1564" customFormat="1" ht="16.5" customHeight="1" thickBot="1">
      <c r="A90" s="88" t="s">
        <v>52</v>
      </c>
      <c r="B90" s="1598" t="s">
        <v>234</v>
      </c>
      <c r="C90" s="1608"/>
      <c r="D90" s="1609"/>
      <c r="E90" s="1604"/>
    </row>
    <row r="91" spans="1:5" s="1559" customFormat="1" ht="16.5" customHeight="1" thickBot="1">
      <c r="A91" s="1610" t="s">
        <v>235</v>
      </c>
      <c r="B91" s="1570" t="s">
        <v>236</v>
      </c>
      <c r="C91" s="1581">
        <f>SUM(C92:C94)</f>
        <v>28558</v>
      </c>
      <c r="D91" s="1582">
        <f>SUM(D92:D94)</f>
        <v>28679</v>
      </c>
      <c r="E91" s="246">
        <f>SUM(E92:E94)</f>
        <v>0</v>
      </c>
    </row>
    <row r="92" spans="1:5" s="1564" customFormat="1" ht="16.5" customHeight="1">
      <c r="A92" s="86" t="s">
        <v>237</v>
      </c>
      <c r="B92" s="1555" t="s">
        <v>238</v>
      </c>
      <c r="C92" s="1605">
        <v>28558</v>
      </c>
      <c r="D92" s="1606">
        <v>28679</v>
      </c>
      <c r="E92" s="1607"/>
    </row>
    <row r="93" spans="1:5" s="1564" customFormat="1" ht="16.5" customHeight="1">
      <c r="A93" s="87" t="s">
        <v>239</v>
      </c>
      <c r="B93" s="1560" t="s">
        <v>240</v>
      </c>
      <c r="C93" s="1592"/>
      <c r="D93" s="1593"/>
      <c r="E93" s="1594"/>
    </row>
    <row r="94" spans="1:5" s="1564" customFormat="1" ht="16.5" customHeight="1" thickBot="1">
      <c r="A94" s="88" t="s">
        <v>241</v>
      </c>
      <c r="B94" s="1598" t="s">
        <v>242</v>
      </c>
      <c r="C94" s="1608"/>
      <c r="D94" s="1609"/>
      <c r="E94" s="1604"/>
    </row>
    <row r="95" spans="1:5" s="1564" customFormat="1" ht="16.5" customHeight="1" thickBot="1">
      <c r="A95" s="1610" t="s">
        <v>243</v>
      </c>
      <c r="B95" s="1570" t="s">
        <v>244</v>
      </c>
      <c r="C95" s="1581">
        <f>SUM(C96:C99)</f>
        <v>0</v>
      </c>
      <c r="D95" s="1582">
        <f>SUM(D96:D99)</f>
        <v>0</v>
      </c>
      <c r="E95" s="246">
        <f>SUM(E96:E99)</f>
        <v>0</v>
      </c>
    </row>
    <row r="96" spans="1:5" s="1564" customFormat="1" ht="16.5" customHeight="1">
      <c r="A96" s="1614" t="s">
        <v>245</v>
      </c>
      <c r="B96" s="1555" t="s">
        <v>246</v>
      </c>
      <c r="C96" s="1605"/>
      <c r="D96" s="1606"/>
      <c r="E96" s="1607"/>
    </row>
    <row r="97" spans="1:5" s="1564" customFormat="1" ht="16.5" customHeight="1">
      <c r="A97" s="1615" t="s">
        <v>247</v>
      </c>
      <c r="B97" s="1560" t="s">
        <v>248</v>
      </c>
      <c r="C97" s="1592"/>
      <c r="D97" s="1593"/>
      <c r="E97" s="1594"/>
    </row>
    <row r="98" spans="1:5" s="1564" customFormat="1" ht="16.5" customHeight="1">
      <c r="A98" s="1615" t="s">
        <v>249</v>
      </c>
      <c r="B98" s="1560" t="s">
        <v>250</v>
      </c>
      <c r="C98" s="1592"/>
      <c r="D98" s="1593"/>
      <c r="E98" s="1594"/>
    </row>
    <row r="99" spans="1:5" s="1559" customFormat="1" ht="16.5" customHeight="1" thickBot="1">
      <c r="A99" s="1616" t="s">
        <v>251</v>
      </c>
      <c r="B99" s="1598" t="s">
        <v>252</v>
      </c>
      <c r="C99" s="1608"/>
      <c r="D99" s="1609"/>
      <c r="E99" s="1604"/>
    </row>
    <row r="100" spans="1:5" s="1559" customFormat="1" ht="16.5" customHeight="1" thickBot="1">
      <c r="A100" s="1610" t="s">
        <v>253</v>
      </c>
      <c r="B100" s="1570" t="s">
        <v>254</v>
      </c>
      <c r="C100" s="1617"/>
      <c r="D100" s="1618"/>
      <c r="E100" s="1619"/>
    </row>
    <row r="101" spans="1:5" s="1559" customFormat="1" ht="16.5" customHeight="1" thickBot="1">
      <c r="A101" s="1610" t="s">
        <v>255</v>
      </c>
      <c r="B101" s="1620" t="s">
        <v>256</v>
      </c>
      <c r="C101" s="1585">
        <f>+C77+C81+C86+C91+C95+C100</f>
        <v>2322841</v>
      </c>
      <c r="D101" s="1586">
        <f>+D77+D81+D86+D91+D95+D100</f>
        <v>799392</v>
      </c>
      <c r="E101" s="1587">
        <f>+E77+E81+E86+E91+E95+E100</f>
        <v>557357</v>
      </c>
    </row>
    <row r="102" spans="1:5" s="1559" customFormat="1" ht="16.5" customHeight="1" thickBot="1">
      <c r="A102" s="1610" t="s">
        <v>257</v>
      </c>
      <c r="B102" s="1620" t="s">
        <v>258</v>
      </c>
      <c r="C102" s="1585">
        <f>+C76+C101</f>
        <v>6417842</v>
      </c>
      <c r="D102" s="1586">
        <f>+D76+D101</f>
        <v>5030822</v>
      </c>
      <c r="E102" s="1587">
        <f>+E76+E101</f>
        <v>3381555</v>
      </c>
    </row>
    <row r="103" spans="1:5" s="1559" customFormat="1" ht="16.5" customHeight="1" thickBot="1">
      <c r="A103" s="1621"/>
      <c r="B103" s="1622"/>
      <c r="C103" s="200"/>
    </row>
    <row r="104" spans="1:5" s="1550" customFormat="1" ht="45.75" customHeight="1" thickBot="1">
      <c r="A104" s="1623"/>
      <c r="B104" s="1624" t="s">
        <v>2</v>
      </c>
      <c r="C104" s="1625" t="s">
        <v>1095</v>
      </c>
      <c r="D104" s="1626" t="s">
        <v>1096</v>
      </c>
      <c r="E104" s="1626" t="s">
        <v>1097</v>
      </c>
    </row>
    <row r="105" spans="1:5" s="1559" customFormat="1" ht="16.5" customHeight="1" thickBot="1">
      <c r="A105" s="84" t="s">
        <v>67</v>
      </c>
      <c r="B105" s="128" t="s">
        <v>291</v>
      </c>
      <c r="C105" s="1627">
        <f>SUM(C106:C110)</f>
        <v>3518131</v>
      </c>
      <c r="D105" s="1628">
        <f>SUM(D106:D110)</f>
        <v>3249977</v>
      </c>
      <c r="E105" s="1629">
        <f>SUM(E106:E110)</f>
        <v>2902836</v>
      </c>
    </row>
    <row r="106" spans="1:5" s="1633" customFormat="1" ht="16.5" customHeight="1">
      <c r="A106" s="86" t="s">
        <v>18</v>
      </c>
      <c r="B106" s="138" t="s">
        <v>94</v>
      </c>
      <c r="C106" s="1630">
        <v>1149463</v>
      </c>
      <c r="D106" s="1631">
        <v>1176071</v>
      </c>
      <c r="E106" s="1632">
        <v>998828</v>
      </c>
    </row>
    <row r="107" spans="1:5" s="1633" customFormat="1" ht="16.5" customHeight="1">
      <c r="A107" s="87" t="s">
        <v>19</v>
      </c>
      <c r="B107" s="130" t="s">
        <v>53</v>
      </c>
      <c r="C107" s="1630">
        <v>278647</v>
      </c>
      <c r="D107" s="1631">
        <v>280626</v>
      </c>
      <c r="E107" s="1632">
        <v>262939</v>
      </c>
    </row>
    <row r="108" spans="1:5" s="1633" customFormat="1" ht="16.5" customHeight="1">
      <c r="A108" s="87" t="s">
        <v>20</v>
      </c>
      <c r="B108" s="130" t="s">
        <v>35</v>
      </c>
      <c r="C108" s="1630">
        <v>1329236</v>
      </c>
      <c r="D108" s="1631">
        <v>1377393</v>
      </c>
      <c r="E108" s="1632">
        <v>1365129</v>
      </c>
    </row>
    <row r="109" spans="1:5" s="1633" customFormat="1" ht="16.5" customHeight="1">
      <c r="A109" s="87" t="s">
        <v>21</v>
      </c>
      <c r="B109" s="131" t="s">
        <v>54</v>
      </c>
      <c r="C109" s="1630">
        <v>370058</v>
      </c>
      <c r="D109" s="1631">
        <v>135582</v>
      </c>
      <c r="E109" s="1632">
        <v>47222</v>
      </c>
    </row>
    <row r="110" spans="1:5" s="1633" customFormat="1" ht="16.5" customHeight="1">
      <c r="A110" s="87" t="s">
        <v>29</v>
      </c>
      <c r="B110" s="26" t="s">
        <v>55</v>
      </c>
      <c r="C110" s="1634">
        <f>SUM(C111:C118)</f>
        <v>390727</v>
      </c>
      <c r="D110" s="1635">
        <f>SUM(D111:D118)</f>
        <v>280305</v>
      </c>
      <c r="E110" s="1636">
        <f>SUM(E111:E118)</f>
        <v>228718</v>
      </c>
    </row>
    <row r="111" spans="1:5" s="1633" customFormat="1" ht="16.5" customHeight="1">
      <c r="A111" s="1070" t="s">
        <v>337</v>
      </c>
      <c r="B111" s="1093" t="s">
        <v>336</v>
      </c>
      <c r="C111" s="1637">
        <v>109327</v>
      </c>
      <c r="D111" s="1638">
        <f>'[6]9.sz. mell'!D112</f>
        <v>3323</v>
      </c>
      <c r="E111" s="1639"/>
    </row>
    <row r="112" spans="1:5" s="1633" customFormat="1" ht="15">
      <c r="A112" s="1070" t="s">
        <v>338</v>
      </c>
      <c r="B112" s="1093" t="s">
        <v>259</v>
      </c>
      <c r="C112" s="1637">
        <f>'[6]9.sz. mell'!C113</f>
        <v>0</v>
      </c>
      <c r="D112" s="1638">
        <f>'[6]9.sz. mell'!D113</f>
        <v>0</v>
      </c>
      <c r="E112" s="1639"/>
    </row>
    <row r="113" spans="1:5" s="1633" customFormat="1" ht="15" customHeight="1">
      <c r="A113" s="1070" t="s">
        <v>339</v>
      </c>
      <c r="B113" s="1093" t="s">
        <v>260</v>
      </c>
      <c r="C113" s="1637">
        <f>'[6]9.sz. mell'!C114</f>
        <v>0</v>
      </c>
      <c r="D113" s="1638">
        <f>'[6]9.sz. mell'!D114</f>
        <v>0</v>
      </c>
      <c r="E113" s="1639"/>
    </row>
    <row r="114" spans="1:5" s="1633" customFormat="1" ht="16.5" customHeight="1">
      <c r="A114" s="1070" t="s">
        <v>340</v>
      </c>
      <c r="B114" s="1095" t="s">
        <v>261</v>
      </c>
      <c r="C114" s="1637">
        <v>236386</v>
      </c>
      <c r="D114" s="1638">
        <v>237341</v>
      </c>
      <c r="E114" s="1639">
        <v>191258</v>
      </c>
    </row>
    <row r="115" spans="1:5" s="1633" customFormat="1" ht="18.75" customHeight="1">
      <c r="A115" s="1070" t="s">
        <v>341</v>
      </c>
      <c r="B115" s="1093" t="s">
        <v>262</v>
      </c>
      <c r="C115" s="1637">
        <f>'[6]9.sz. mell'!C116</f>
        <v>0</v>
      </c>
      <c r="D115" s="1638">
        <f>'[6]9.sz. mell'!D116</f>
        <v>0</v>
      </c>
      <c r="E115" s="1639"/>
    </row>
    <row r="116" spans="1:5" s="1633" customFormat="1" ht="16.5" customHeight="1">
      <c r="A116" s="1070" t="s">
        <v>342</v>
      </c>
      <c r="B116" s="1096" t="s">
        <v>263</v>
      </c>
      <c r="C116" s="1637">
        <f>'[6]9.sz. mell'!C117</f>
        <v>0</v>
      </c>
      <c r="D116" s="1638">
        <f>'[6]9.sz. mell'!D117</f>
        <v>0</v>
      </c>
      <c r="E116" s="1639"/>
    </row>
    <row r="117" spans="1:5" s="1633" customFormat="1" ht="16.5" customHeight="1">
      <c r="A117" s="1070" t="s">
        <v>343</v>
      </c>
      <c r="B117" s="1096" t="s">
        <v>264</v>
      </c>
      <c r="C117" s="1637">
        <f>'[6]9.sz. mell'!C118</f>
        <v>0</v>
      </c>
      <c r="D117" s="1638">
        <f>'[6]9.sz. mell'!D118</f>
        <v>0</v>
      </c>
      <c r="E117" s="1639"/>
    </row>
    <row r="118" spans="1:5" s="1633" customFormat="1" ht="16.5" customHeight="1" thickBot="1">
      <c r="A118" s="1077" t="s">
        <v>344</v>
      </c>
      <c r="B118" s="1096" t="s">
        <v>265</v>
      </c>
      <c r="C118" s="1637">
        <v>45014</v>
      </c>
      <c r="D118" s="1638">
        <v>39641</v>
      </c>
      <c r="E118" s="1639">
        <v>37460</v>
      </c>
    </row>
    <row r="119" spans="1:5" s="1633" customFormat="1" ht="16.5" customHeight="1" thickBot="1">
      <c r="A119" s="84" t="s">
        <v>68</v>
      </c>
      <c r="B119" s="128" t="s">
        <v>745</v>
      </c>
      <c r="C119" s="1640">
        <f>SUM(C120+C126+C127+C134)</f>
        <v>918603</v>
      </c>
      <c r="D119" s="1628">
        <f>SUM(D120+D126+D127+D134)</f>
        <v>762032</v>
      </c>
      <c r="E119" s="1641">
        <f>SUM(E120+E126+E127+E134)</f>
        <v>308445</v>
      </c>
    </row>
    <row r="120" spans="1:5" s="1633" customFormat="1" ht="16.5" customHeight="1">
      <c r="A120" s="374" t="s">
        <v>24</v>
      </c>
      <c r="B120" s="129" t="s">
        <v>103</v>
      </c>
      <c r="C120" s="1642">
        <f>SUM(C121:C125)</f>
        <v>693387</v>
      </c>
      <c r="D120" s="1643">
        <f>SUM(D121:D125)</f>
        <v>692871</v>
      </c>
      <c r="E120" s="1644">
        <f>SUM(E121:E125)</f>
        <v>136379</v>
      </c>
    </row>
    <row r="121" spans="1:5" s="1633" customFormat="1" ht="16.5" customHeight="1">
      <c r="A121" s="1079" t="s">
        <v>328</v>
      </c>
      <c r="B121" s="1645" t="s">
        <v>743</v>
      </c>
      <c r="C121" s="1646">
        <v>290726</v>
      </c>
      <c r="D121" s="1647">
        <v>170069</v>
      </c>
      <c r="E121" s="1648">
        <v>136379</v>
      </c>
    </row>
    <row r="122" spans="1:5" s="1633" customFormat="1" ht="29.25" customHeight="1">
      <c r="A122" s="1079" t="s">
        <v>329</v>
      </c>
      <c r="B122" s="1645" t="s">
        <v>105</v>
      </c>
      <c r="C122" s="1646">
        <v>244388</v>
      </c>
      <c r="D122" s="1649">
        <v>429405</v>
      </c>
      <c r="E122" s="1648"/>
    </row>
    <row r="123" spans="1:5" s="1633" customFormat="1" ht="27.75" customHeight="1">
      <c r="A123" s="1079" t="s">
        <v>330</v>
      </c>
      <c r="B123" s="1645" t="s">
        <v>113</v>
      </c>
      <c r="C123" s="1646">
        <v>119067</v>
      </c>
      <c r="D123" s="1649">
        <v>85326</v>
      </c>
      <c r="E123" s="1648"/>
    </row>
    <row r="124" spans="1:5" s="1633" customFormat="1" ht="30" customHeight="1">
      <c r="A124" s="1079" t="s">
        <v>331</v>
      </c>
      <c r="B124" s="1645" t="s">
        <v>111</v>
      </c>
      <c r="C124" s="1646">
        <v>32118</v>
      </c>
      <c r="D124" s="1649">
        <v>6783</v>
      </c>
      <c r="E124" s="1648"/>
    </row>
    <row r="125" spans="1:5" s="1633" customFormat="1" ht="28.5" customHeight="1">
      <c r="A125" s="1079" t="s">
        <v>332</v>
      </c>
      <c r="B125" s="1645" t="s">
        <v>531</v>
      </c>
      <c r="C125" s="1646">
        <v>7088</v>
      </c>
      <c r="D125" s="1649">
        <v>1288</v>
      </c>
      <c r="E125" s="1648"/>
    </row>
    <row r="126" spans="1:5" s="1633" customFormat="1" ht="16.5" customHeight="1">
      <c r="A126" s="86" t="s">
        <v>25</v>
      </c>
      <c r="B126" s="136" t="s">
        <v>56</v>
      </c>
      <c r="C126" s="1650">
        <v>209456</v>
      </c>
      <c r="D126" s="1651">
        <v>51309</v>
      </c>
      <c r="E126" s="1652">
        <v>158190</v>
      </c>
    </row>
    <row r="127" spans="1:5" s="1633" customFormat="1" ht="16.5" customHeight="1">
      <c r="A127" s="86" t="s">
        <v>26</v>
      </c>
      <c r="B127" s="1653" t="s">
        <v>104</v>
      </c>
      <c r="C127" s="1650">
        <f>SUM(C128:C133)</f>
        <v>15760</v>
      </c>
      <c r="D127" s="1651">
        <f>SUM(D128:D133)</f>
        <v>10156</v>
      </c>
      <c r="E127" s="1654">
        <f>SUM(E128:E133)</f>
        <v>1500</v>
      </c>
    </row>
    <row r="128" spans="1:5" s="1633" customFormat="1" ht="16.5" customHeight="1">
      <c r="A128" s="1081" t="s">
        <v>293</v>
      </c>
      <c r="B128" s="1082" t="s">
        <v>266</v>
      </c>
      <c r="C128" s="1646">
        <f>'[6]9.sz. mell'!C129</f>
        <v>0</v>
      </c>
      <c r="D128" s="1649">
        <f>'[6]9.sz. mell'!D129</f>
        <v>0</v>
      </c>
      <c r="E128" s="1648"/>
    </row>
    <row r="129" spans="1:5" s="1633" customFormat="1" ht="16.5" customHeight="1">
      <c r="A129" s="1081" t="s">
        <v>294</v>
      </c>
      <c r="B129" s="1083" t="s">
        <v>260</v>
      </c>
      <c r="C129" s="1646">
        <f>'[6]9.sz. mell'!C130</f>
        <v>0</v>
      </c>
      <c r="D129" s="1649">
        <f>'[6]9.sz. mell'!D130</f>
        <v>0</v>
      </c>
      <c r="E129" s="1648"/>
    </row>
    <row r="130" spans="1:5" s="1633" customFormat="1" ht="16.5" customHeight="1">
      <c r="A130" s="1081" t="s">
        <v>295</v>
      </c>
      <c r="B130" s="1083" t="s">
        <v>267</v>
      </c>
      <c r="C130" s="1646">
        <v>6522</v>
      </c>
      <c r="D130" s="1649">
        <f>'[6]9.sz. mell'!D131</f>
        <v>3556</v>
      </c>
      <c r="E130" s="1648"/>
    </row>
    <row r="131" spans="1:5" s="1633" customFormat="1" ht="18.75" customHeight="1">
      <c r="A131" s="1081" t="s">
        <v>296</v>
      </c>
      <c r="B131" s="1083" t="s">
        <v>744</v>
      </c>
      <c r="C131" s="1646">
        <v>900</v>
      </c>
      <c r="D131" s="1649">
        <f>'[6]9.sz. mell'!D132</f>
        <v>1200</v>
      </c>
      <c r="E131" s="1648">
        <v>1500</v>
      </c>
    </row>
    <row r="132" spans="1:5" s="1633" customFormat="1" ht="16.5" customHeight="1">
      <c r="A132" s="1081" t="s">
        <v>345</v>
      </c>
      <c r="B132" s="1083" t="s">
        <v>429</v>
      </c>
      <c r="C132" s="1646">
        <v>5652</v>
      </c>
      <c r="D132" s="1649">
        <f>'[6]9.sz. mell'!D133</f>
        <v>0</v>
      </c>
      <c r="E132" s="1648"/>
    </row>
    <row r="133" spans="1:5" s="1633" customFormat="1" ht="16.5" customHeight="1">
      <c r="A133" s="1070" t="s">
        <v>346</v>
      </c>
      <c r="B133" s="1088" t="s">
        <v>268</v>
      </c>
      <c r="C133" s="1646">
        <v>2686</v>
      </c>
      <c r="D133" s="1649">
        <f>'[6]9.sz. mell'!D134</f>
        <v>5400</v>
      </c>
      <c r="E133" s="1648"/>
    </row>
    <row r="134" spans="1:5" s="1633" customFormat="1" ht="16.5" customHeight="1" thickBot="1">
      <c r="A134" s="1089" t="s">
        <v>27</v>
      </c>
      <c r="B134" s="1090" t="s">
        <v>430</v>
      </c>
      <c r="C134" s="1655"/>
      <c r="D134" s="1656">
        <v>7696</v>
      </c>
      <c r="E134" s="1657">
        <v>12376</v>
      </c>
    </row>
    <row r="135" spans="1:5" s="1633" customFormat="1" ht="16.5" customHeight="1" thickBot="1">
      <c r="A135" s="84" t="s">
        <v>69</v>
      </c>
      <c r="B135" s="51" t="s">
        <v>269</v>
      </c>
      <c r="C135" s="1640">
        <f>SUM(C136+C139)</f>
        <v>0</v>
      </c>
      <c r="D135" s="1628">
        <f>SUM(D136+D139)</f>
        <v>0</v>
      </c>
      <c r="E135" s="1641">
        <f>SUM(E136+E139)</f>
        <v>141594</v>
      </c>
    </row>
    <row r="136" spans="1:5" s="1633" customFormat="1" ht="16.5" customHeight="1">
      <c r="A136" s="92" t="s">
        <v>5</v>
      </c>
      <c r="B136" s="241" t="s">
        <v>347</v>
      </c>
      <c r="C136" s="1658">
        <f>SUM(C137:C138)</f>
        <v>0</v>
      </c>
      <c r="D136" s="1659">
        <f>SUM(D137:D138)</f>
        <v>0</v>
      </c>
      <c r="E136" s="1660">
        <f>SUM(E137:E138)</f>
        <v>63624</v>
      </c>
    </row>
    <row r="137" spans="1:5" s="1633" customFormat="1" ht="16.5" customHeight="1">
      <c r="A137" s="87" t="s">
        <v>348</v>
      </c>
      <c r="B137" s="140" t="s">
        <v>350</v>
      </c>
      <c r="C137" s="1661"/>
      <c r="D137" s="1662">
        <f>'[6]9.sz. mell'!D138</f>
        <v>0</v>
      </c>
      <c r="E137" s="1663">
        <v>42874</v>
      </c>
    </row>
    <row r="138" spans="1:5" s="1633" customFormat="1" ht="16.5" customHeight="1" thickBot="1">
      <c r="A138" s="159" t="s">
        <v>349</v>
      </c>
      <c r="B138" s="243" t="s">
        <v>351</v>
      </c>
      <c r="C138" s="1664"/>
      <c r="D138" s="1665">
        <f>'[6]9.sz. mell'!D139</f>
        <v>0</v>
      </c>
      <c r="E138" s="1666">
        <v>20750</v>
      </c>
    </row>
    <row r="139" spans="1:5" s="1633" customFormat="1" ht="16.5" customHeight="1">
      <c r="A139" s="86" t="s">
        <v>6</v>
      </c>
      <c r="B139" s="139" t="s">
        <v>352</v>
      </c>
      <c r="C139" s="1667">
        <f>SUM(C140:C141)</f>
        <v>0</v>
      </c>
      <c r="D139" s="1668">
        <f>SUM(D140:D141)</f>
        <v>0</v>
      </c>
      <c r="E139" s="1669">
        <f>SUM(E140:E141)</f>
        <v>77970</v>
      </c>
    </row>
    <row r="140" spans="1:5" s="1633" customFormat="1" ht="16.5" customHeight="1">
      <c r="A140" s="87" t="s">
        <v>353</v>
      </c>
      <c r="B140" s="140" t="s">
        <v>350</v>
      </c>
      <c r="C140" s="1661"/>
      <c r="D140" s="1662">
        <f>'[6]9.sz. mell'!D141</f>
        <v>0</v>
      </c>
      <c r="E140" s="1663">
        <v>65154</v>
      </c>
    </row>
    <row r="141" spans="1:5" s="1633" customFormat="1" ht="16.5" customHeight="1" thickBot="1">
      <c r="A141" s="93" t="s">
        <v>354</v>
      </c>
      <c r="B141" s="202" t="s">
        <v>351</v>
      </c>
      <c r="C141" s="1661"/>
      <c r="D141" s="1662">
        <f>'[6]9.sz. mell'!D142</f>
        <v>0</v>
      </c>
      <c r="E141" s="1663">
        <v>12816</v>
      </c>
    </row>
    <row r="142" spans="1:5" s="1633" customFormat="1" ht="16.5" customHeight="1" thickBot="1">
      <c r="A142" s="84" t="s">
        <v>70</v>
      </c>
      <c r="B142" s="51" t="s">
        <v>270</v>
      </c>
      <c r="C142" s="1640">
        <f>+C105+C119+C135</f>
        <v>4436734</v>
      </c>
      <c r="D142" s="1628">
        <f>+D105+D119+D135</f>
        <v>4012009</v>
      </c>
      <c r="E142" s="1641">
        <f>+E105+E119+E135</f>
        <v>3352875</v>
      </c>
    </row>
    <row r="143" spans="1:5" s="1633" customFormat="1" ht="27.75" customHeight="1" thickBot="1">
      <c r="A143" s="84" t="s">
        <v>71</v>
      </c>
      <c r="B143" s="51" t="s">
        <v>271</v>
      </c>
      <c r="C143" s="1640">
        <f>+C144+C145+C146</f>
        <v>0</v>
      </c>
      <c r="D143" s="1628">
        <f>+D144+D145+D146</f>
        <v>0</v>
      </c>
      <c r="E143" s="1641">
        <f>+E144+E145+E146</f>
        <v>0</v>
      </c>
    </row>
    <row r="144" spans="1:5" s="1559" customFormat="1" ht="16.5" customHeight="1">
      <c r="A144" s="86" t="s">
        <v>11</v>
      </c>
      <c r="B144" s="138" t="s">
        <v>272</v>
      </c>
      <c r="C144" s="1630"/>
      <c r="D144" s="1631"/>
      <c r="E144" s="1632"/>
    </row>
    <row r="145" spans="1:10" s="1633" customFormat="1" ht="16.5" customHeight="1">
      <c r="A145" s="86" t="s">
        <v>12</v>
      </c>
      <c r="B145" s="138" t="s">
        <v>273</v>
      </c>
      <c r="C145" s="1670"/>
      <c r="D145" s="1671"/>
      <c r="E145" s="1672"/>
    </row>
    <row r="146" spans="1:10" s="1633" customFormat="1" ht="16.5" customHeight="1" thickBot="1">
      <c r="A146" s="93" t="s">
        <v>13</v>
      </c>
      <c r="B146" s="141" t="s">
        <v>274</v>
      </c>
      <c r="C146" s="1673"/>
      <c r="D146" s="1674"/>
      <c r="E146" s="1675"/>
    </row>
    <row r="147" spans="1:10" s="1633" customFormat="1" ht="16.5" customHeight="1" thickBot="1">
      <c r="A147" s="84" t="s">
        <v>72</v>
      </c>
      <c r="B147" s="51" t="s">
        <v>275</v>
      </c>
      <c r="C147" s="1676">
        <f>+C148+C149+C150+C151</f>
        <v>1312775</v>
      </c>
      <c r="D147" s="1628">
        <f>+D148+D149+D150+D151</f>
        <v>103474</v>
      </c>
      <c r="E147" s="1677">
        <f>+E148+E149+E150+E151</f>
        <v>0</v>
      </c>
    </row>
    <row r="148" spans="1:10" s="1633" customFormat="1" ht="16.5" customHeight="1">
      <c r="A148" s="86" t="s">
        <v>14</v>
      </c>
      <c r="B148" s="138" t="s">
        <v>276</v>
      </c>
      <c r="C148" s="1631">
        <v>1214076</v>
      </c>
      <c r="D148" s="1631">
        <v>103474</v>
      </c>
      <c r="E148" s="1678"/>
    </row>
    <row r="149" spans="1:10" s="1633" customFormat="1" ht="16.5" customHeight="1">
      <c r="A149" s="87" t="s">
        <v>15</v>
      </c>
      <c r="B149" s="130" t="s">
        <v>277</v>
      </c>
      <c r="C149" s="1670"/>
      <c r="D149" s="1671"/>
      <c r="E149" s="1672"/>
      <c r="J149" s="1679"/>
    </row>
    <row r="150" spans="1:10" s="1633" customFormat="1" ht="16.5" customHeight="1">
      <c r="A150" s="87" t="s">
        <v>206</v>
      </c>
      <c r="B150" s="130" t="s">
        <v>278</v>
      </c>
      <c r="C150" s="1670"/>
      <c r="D150" s="1671"/>
      <c r="E150" s="1672"/>
    </row>
    <row r="151" spans="1:10" s="1559" customFormat="1" ht="16.5" customHeight="1" thickBot="1">
      <c r="A151" s="88" t="s">
        <v>207</v>
      </c>
      <c r="B151" s="136" t="s">
        <v>279</v>
      </c>
      <c r="C151" s="1631">
        <v>98699</v>
      </c>
      <c r="D151" s="1674"/>
      <c r="E151" s="1675"/>
    </row>
    <row r="152" spans="1:10" s="1633" customFormat="1" ht="16.5" customHeight="1" thickBot="1">
      <c r="A152" s="84" t="s">
        <v>73</v>
      </c>
      <c r="B152" s="51" t="s">
        <v>364</v>
      </c>
      <c r="C152" s="1680">
        <f>SUM(C153:C156)</f>
        <v>0</v>
      </c>
      <c r="D152" s="1628">
        <f>SUM(D153:D156)</f>
        <v>28558</v>
      </c>
      <c r="E152" s="1681">
        <f>SUM(E153:E156)</f>
        <v>28680</v>
      </c>
      <c r="F152" s="1682"/>
    </row>
    <row r="153" spans="1:10" s="1633" customFormat="1" ht="16.5" customHeight="1">
      <c r="A153" s="86" t="s">
        <v>16</v>
      </c>
      <c r="B153" s="138" t="s">
        <v>280</v>
      </c>
      <c r="C153" s="1683"/>
      <c r="D153" s="1684"/>
      <c r="E153" s="1678"/>
    </row>
    <row r="154" spans="1:10" s="1633" customFormat="1" ht="16.5" customHeight="1">
      <c r="A154" s="98" t="s">
        <v>17</v>
      </c>
      <c r="B154" s="130" t="s">
        <v>281</v>
      </c>
      <c r="C154" s="1670"/>
      <c r="D154" s="1631">
        <f>'[6]9.sz. mell'!D155</f>
        <v>28558</v>
      </c>
      <c r="E154" s="1671">
        <v>28680</v>
      </c>
    </row>
    <row r="155" spans="1:10" s="1559" customFormat="1" ht="16.5" customHeight="1">
      <c r="A155" s="98" t="s">
        <v>363</v>
      </c>
      <c r="B155" s="130" t="s">
        <v>282</v>
      </c>
      <c r="C155" s="1670"/>
      <c r="D155" s="1671"/>
      <c r="E155" s="1672"/>
    </row>
    <row r="156" spans="1:10" s="1559" customFormat="1" ht="16.5" customHeight="1" thickBot="1">
      <c r="A156" s="93" t="s">
        <v>116</v>
      </c>
      <c r="B156" s="141" t="s">
        <v>283</v>
      </c>
      <c r="C156" s="1673"/>
      <c r="D156" s="1674"/>
      <c r="E156" s="1675"/>
    </row>
    <row r="157" spans="1:10" s="1559" customFormat="1" ht="16.5" customHeight="1" thickBot="1">
      <c r="A157" s="84" t="s">
        <v>74</v>
      </c>
      <c r="B157" s="51" t="s">
        <v>284</v>
      </c>
      <c r="C157" s="1685">
        <f>+C158+C159+C160+C161</f>
        <v>0</v>
      </c>
      <c r="D157" s="1686">
        <f>+D158+D159+D160+D161</f>
        <v>0</v>
      </c>
      <c r="E157" s="1687">
        <f>+E158+E159+E160+E161</f>
        <v>0</v>
      </c>
    </row>
    <row r="158" spans="1:10" s="1559" customFormat="1" ht="16.5" customHeight="1">
      <c r="A158" s="86" t="s">
        <v>49</v>
      </c>
      <c r="B158" s="138" t="s">
        <v>747</v>
      </c>
      <c r="C158" s="1683"/>
      <c r="D158" s="1684"/>
      <c r="E158" s="1678"/>
    </row>
    <row r="159" spans="1:10" s="1559" customFormat="1" ht="16.5" customHeight="1">
      <c r="A159" s="86" t="s">
        <v>50</v>
      </c>
      <c r="B159" s="138" t="s">
        <v>286</v>
      </c>
      <c r="C159" s="1670"/>
      <c r="D159" s="1671"/>
      <c r="E159" s="1672"/>
    </row>
    <row r="160" spans="1:10" s="1559" customFormat="1" ht="16.5" customHeight="1">
      <c r="A160" s="86" t="s">
        <v>102</v>
      </c>
      <c r="B160" s="138" t="s">
        <v>287</v>
      </c>
      <c r="C160" s="1670"/>
      <c r="D160" s="1671"/>
      <c r="E160" s="1672"/>
    </row>
    <row r="161" spans="1:5" s="1633" customFormat="1" ht="16.5" customHeight="1" thickBot="1">
      <c r="A161" s="93" t="s">
        <v>114</v>
      </c>
      <c r="B161" s="141" t="s">
        <v>288</v>
      </c>
      <c r="C161" s="1673"/>
      <c r="D161" s="1674"/>
      <c r="E161" s="1675"/>
    </row>
    <row r="162" spans="1:5" s="1633" customFormat="1" ht="16.5" customHeight="1" thickBot="1">
      <c r="A162" s="84" t="s">
        <v>75</v>
      </c>
      <c r="B162" s="51" t="s">
        <v>289</v>
      </c>
      <c r="C162" s="1688">
        <f>+C143+C147+C152+C157</f>
        <v>1312775</v>
      </c>
      <c r="D162" s="1689">
        <f>+D143+D147+D152+D157</f>
        <v>132032</v>
      </c>
      <c r="E162" s="1690">
        <f>+E143+E147+E152+E157</f>
        <v>28680</v>
      </c>
    </row>
    <row r="163" spans="1:5" s="1633" customFormat="1" ht="16.5" customHeight="1" thickBot="1">
      <c r="A163" s="1691" t="s">
        <v>76</v>
      </c>
      <c r="B163" s="1570" t="s">
        <v>290</v>
      </c>
      <c r="C163" s="1688">
        <f>+C142+C162</f>
        <v>5749509</v>
      </c>
      <c r="D163" s="1689">
        <f>+D142+D162</f>
        <v>4144041</v>
      </c>
      <c r="E163" s="1690">
        <f>+E142+E162</f>
        <v>3381555</v>
      </c>
    </row>
    <row r="164" spans="1:5" s="1633" customFormat="1" ht="16.5" customHeight="1">
      <c r="A164" s="1692"/>
      <c r="B164" s="1693"/>
      <c r="C164" s="1694"/>
    </row>
    <row r="165" spans="1:5" ht="15.75">
      <c r="A165" s="1738" t="s">
        <v>361</v>
      </c>
      <c r="B165" s="1738"/>
      <c r="C165" s="1738"/>
    </row>
    <row r="166" spans="1:5" ht="13.5" thickBot="1">
      <c r="A166" s="1739"/>
      <c r="B166" s="1739"/>
    </row>
    <row r="167" spans="1:5" ht="30" customHeight="1" thickBot="1">
      <c r="A167" s="152">
        <v>1</v>
      </c>
      <c r="B167" s="1696" t="s">
        <v>362</v>
      </c>
      <c r="C167" s="1697">
        <f>C76-C142</f>
        <v>-341733</v>
      </c>
      <c r="D167" s="1698">
        <f>D76-D142</f>
        <v>219421</v>
      </c>
      <c r="E167" s="1699">
        <f>E76-E142</f>
        <v>-528677</v>
      </c>
    </row>
    <row r="168" spans="1:5" ht="15.75">
      <c r="A168" s="150"/>
      <c r="B168" s="150"/>
      <c r="C168" s="151"/>
    </row>
    <row r="169" spans="1:5" ht="15.75">
      <c r="A169" s="1839" t="s">
        <v>365</v>
      </c>
      <c r="B169" s="1839"/>
      <c r="C169" s="1839"/>
    </row>
    <row r="170" spans="1:5" ht="13.5" customHeight="1" thickBot="1">
      <c r="A170" s="1840"/>
      <c r="B170" s="1840"/>
    </row>
    <row r="171" spans="1:5" ht="26.25" customHeight="1" thickBot="1">
      <c r="A171" s="1691" t="s">
        <v>67</v>
      </c>
      <c r="B171" s="1570" t="s">
        <v>366</v>
      </c>
      <c r="C171" s="1700">
        <f>C172-C175</f>
        <v>1010066</v>
      </c>
      <c r="D171" s="1701">
        <f>D172-D175</f>
        <v>667360</v>
      </c>
      <c r="E171" s="1702">
        <f>E172-E175</f>
        <v>528677</v>
      </c>
    </row>
    <row r="172" spans="1:5" ht="20.25" customHeight="1">
      <c r="A172" s="1703" t="s">
        <v>18</v>
      </c>
      <c r="B172" s="1704" t="s">
        <v>369</v>
      </c>
      <c r="C172" s="1705">
        <f>C101</f>
        <v>2322841</v>
      </c>
      <c r="D172" s="1705">
        <f>D101</f>
        <v>799392</v>
      </c>
      <c r="E172" s="1706">
        <f>E101</f>
        <v>557357</v>
      </c>
    </row>
    <row r="173" spans="1:5" ht="20.25" customHeight="1">
      <c r="A173" s="1707" t="s">
        <v>367</v>
      </c>
      <c r="B173" s="1708" t="s">
        <v>446</v>
      </c>
      <c r="C173" s="1709">
        <v>1255349</v>
      </c>
      <c r="D173" s="1710">
        <v>347341</v>
      </c>
      <c r="E173" s="1711">
        <f>'[6]2.1.sz.mell  '!E25</f>
        <v>291410</v>
      </c>
    </row>
    <row r="174" spans="1:5" ht="20.25" customHeight="1">
      <c r="A174" s="1707" t="s">
        <v>368</v>
      </c>
      <c r="B174" s="1708" t="s">
        <v>438</v>
      </c>
      <c r="C174" s="1709">
        <v>1067492</v>
      </c>
      <c r="D174" s="1710">
        <v>452051</v>
      </c>
      <c r="E174" s="1711">
        <f>'[6]2.2.sz.mell  '!E34</f>
        <v>70201</v>
      </c>
    </row>
    <row r="175" spans="1:5" ht="20.25" customHeight="1">
      <c r="A175" s="1712" t="s">
        <v>19</v>
      </c>
      <c r="B175" s="1713" t="s">
        <v>370</v>
      </c>
      <c r="C175" s="1714">
        <f>C162</f>
        <v>1312775</v>
      </c>
      <c r="D175" s="1714">
        <f>D162</f>
        <v>132032</v>
      </c>
      <c r="E175" s="1715">
        <f>E162</f>
        <v>28680</v>
      </c>
    </row>
    <row r="176" spans="1:5" ht="20.25" customHeight="1">
      <c r="A176" s="1707" t="s">
        <v>57</v>
      </c>
      <c r="B176" s="1708" t="s">
        <v>447</v>
      </c>
      <c r="C176" s="1716">
        <v>449996</v>
      </c>
      <c r="D176" s="1714">
        <v>28558</v>
      </c>
      <c r="E176" s="1717">
        <f>'[6]2.1.sz.mell  '!I25</f>
        <v>28680</v>
      </c>
    </row>
    <row r="177" spans="1:5" ht="20.25" customHeight="1" thickBot="1">
      <c r="A177" s="1718" t="s">
        <v>58</v>
      </c>
      <c r="B177" s="1719" t="s">
        <v>439</v>
      </c>
      <c r="C177" s="1720">
        <v>862779</v>
      </c>
      <c r="D177" s="1721">
        <v>103474</v>
      </c>
      <c r="E177" s="1722">
        <f>'[6]2.2.sz.mell  '!I34</f>
        <v>0</v>
      </c>
    </row>
  </sheetData>
  <sheetProtection formatCells="0"/>
  <mergeCells count="11">
    <mergeCell ref="A165:C165"/>
    <mergeCell ref="A166:B166"/>
    <mergeCell ref="A169:C169"/>
    <mergeCell ref="A170:B170"/>
    <mergeCell ref="A1:E1"/>
    <mergeCell ref="A2:E2"/>
    <mergeCell ref="A4:A5"/>
    <mergeCell ref="B4:B5"/>
    <mergeCell ref="C4:C5"/>
    <mergeCell ref="D4:D5"/>
    <mergeCell ref="E4:E5"/>
  </mergeCells>
  <printOptions horizontalCentered="1"/>
  <pageMargins left="0.19685039370078741" right="0.19685039370078741" top="0.59055118110236227" bottom="0.39370078740157483" header="0.39370078740157483" footer="0.39370078740157483"/>
  <pageSetup paperSize="9" scale="58" orientation="portrait" verticalDpi="300" r:id="rId1"/>
  <headerFooter>
    <oddHeader>&amp;R&amp;"Times New Roman CE,Dőlt"&amp;14 1.sz.tájékoztató tábla</oddHeader>
  </headerFooter>
  <rowBreaks count="2" manualBreakCount="2">
    <brk id="71" max="5" man="1"/>
    <brk id="134" max="5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dimension ref="A1:C22"/>
  <sheetViews>
    <sheetView view="pageLayout" zoomScaleNormal="100" workbookViewId="0">
      <selection activeCell="B1" sqref="B1:C1"/>
    </sheetView>
  </sheetViews>
  <sheetFormatPr defaultColWidth="9.33203125" defaultRowHeight="12.75"/>
  <cols>
    <col min="1" max="1" width="5.83203125" style="921" customWidth="1"/>
    <col min="2" max="2" width="68.5" style="2" customWidth="1"/>
    <col min="3" max="3" width="19.83203125" style="2" customWidth="1"/>
    <col min="4" max="16384" width="9.33203125" style="2"/>
  </cols>
  <sheetData>
    <row r="1" spans="1:3" ht="45" customHeight="1">
      <c r="B1" s="1849" t="s">
        <v>600</v>
      </c>
      <c r="C1" s="1849"/>
    </row>
    <row r="2" spans="1:3" s="925" customFormat="1" ht="16.5" thickBot="1">
      <c r="A2" s="922"/>
      <c r="B2" s="923"/>
      <c r="C2" s="924" t="s">
        <v>601</v>
      </c>
    </row>
    <row r="3" spans="1:3" s="928" customFormat="1" ht="48" customHeight="1" thickBot="1">
      <c r="A3" s="926" t="s">
        <v>66</v>
      </c>
      <c r="B3" s="149" t="s">
        <v>602</v>
      </c>
      <c r="C3" s="927" t="s">
        <v>603</v>
      </c>
    </row>
    <row r="4" spans="1:3" s="928" customFormat="1" ht="14.1" customHeight="1" thickBot="1">
      <c r="A4" s="929">
        <v>1</v>
      </c>
      <c r="B4" s="9">
        <v>2</v>
      </c>
      <c r="C4" s="930">
        <v>4</v>
      </c>
    </row>
    <row r="5" spans="1:3" ht="18" customHeight="1">
      <c r="A5" s="931" t="s">
        <v>67</v>
      </c>
      <c r="B5" s="932" t="s">
        <v>604</v>
      </c>
      <c r="C5" s="466"/>
    </row>
    <row r="6" spans="1:3" ht="18" customHeight="1">
      <c r="A6" s="933" t="s">
        <v>68</v>
      </c>
      <c r="B6" s="934" t="s">
        <v>605</v>
      </c>
      <c r="C6" s="464"/>
    </row>
    <row r="7" spans="1:3" ht="18" customHeight="1">
      <c r="A7" s="933" t="s">
        <v>69</v>
      </c>
      <c r="B7" s="934" t="s">
        <v>606</v>
      </c>
      <c r="C7" s="464"/>
    </row>
    <row r="8" spans="1:3" ht="18" customHeight="1">
      <c r="A8" s="933" t="s">
        <v>70</v>
      </c>
      <c r="B8" s="934" t="s">
        <v>607</v>
      </c>
      <c r="C8" s="464"/>
    </row>
    <row r="9" spans="1:3" ht="18" customHeight="1">
      <c r="A9" s="933" t="s">
        <v>71</v>
      </c>
      <c r="B9" s="934" t="s">
        <v>608</v>
      </c>
      <c r="C9" s="941">
        <f>SUM(C10:C15)</f>
        <v>6930</v>
      </c>
    </row>
    <row r="10" spans="1:3" ht="18" customHeight="1">
      <c r="A10" s="933" t="s">
        <v>72</v>
      </c>
      <c r="B10" s="934" t="s">
        <v>609</v>
      </c>
      <c r="C10" s="464"/>
    </row>
    <row r="11" spans="1:3" ht="18" customHeight="1">
      <c r="A11" s="933" t="s">
        <v>73</v>
      </c>
      <c r="B11" s="935" t="s">
        <v>610</v>
      </c>
      <c r="C11" s="464"/>
    </row>
    <row r="12" spans="1:3" ht="18" customHeight="1">
      <c r="A12" s="933" t="s">
        <v>75</v>
      </c>
      <c r="B12" s="935" t="s">
        <v>611</v>
      </c>
      <c r="C12" s="464">
        <v>6930</v>
      </c>
    </row>
    <row r="13" spans="1:3" ht="18" customHeight="1">
      <c r="A13" s="933" t="s">
        <v>76</v>
      </c>
      <c r="B13" s="935" t="s">
        <v>612</v>
      </c>
      <c r="C13" s="464"/>
    </row>
    <row r="14" spans="1:3" ht="18" customHeight="1">
      <c r="A14" s="933" t="s">
        <v>77</v>
      </c>
      <c r="B14" s="935" t="s">
        <v>613</v>
      </c>
      <c r="C14" s="464"/>
    </row>
    <row r="15" spans="1:3" ht="37.5" customHeight="1">
      <c r="A15" s="933" t="s">
        <v>78</v>
      </c>
      <c r="B15" s="935" t="s">
        <v>614</v>
      </c>
      <c r="C15" s="464"/>
    </row>
    <row r="16" spans="1:3" ht="37.5" customHeight="1">
      <c r="A16" s="933" t="s">
        <v>79</v>
      </c>
      <c r="B16" s="934" t="s">
        <v>615</v>
      </c>
      <c r="C16" s="464">
        <v>2900</v>
      </c>
    </row>
    <row r="17" spans="1:3" ht="18" customHeight="1">
      <c r="A17" s="933" t="s">
        <v>80</v>
      </c>
      <c r="B17" s="934" t="s">
        <v>616</v>
      </c>
      <c r="C17" s="464"/>
    </row>
    <row r="18" spans="1:3" ht="18" customHeight="1">
      <c r="A18" s="933" t="s">
        <v>81</v>
      </c>
      <c r="B18" s="934" t="s">
        <v>617</v>
      </c>
      <c r="C18" s="464"/>
    </row>
    <row r="19" spans="1:3" ht="18" customHeight="1">
      <c r="A19" s="933" t="s">
        <v>82</v>
      </c>
      <c r="B19" s="934" t="s">
        <v>618</v>
      </c>
      <c r="C19" s="464"/>
    </row>
    <row r="20" spans="1:3" ht="18" customHeight="1" thickBot="1">
      <c r="A20" s="936" t="s">
        <v>83</v>
      </c>
      <c r="B20" s="937" t="s">
        <v>619</v>
      </c>
      <c r="C20" s="468"/>
    </row>
    <row r="21" spans="1:3" ht="24" customHeight="1" thickBot="1">
      <c r="A21" s="938" t="s">
        <v>93</v>
      </c>
      <c r="B21" s="939" t="s">
        <v>620</v>
      </c>
      <c r="C21" s="485">
        <f>SUM(C5+C6+C7+C8+C9+C16+C17+C18+C19+C20)</f>
        <v>9830</v>
      </c>
    </row>
    <row r="22" spans="1:3" ht="8.25" customHeight="1">
      <c r="A22" s="940"/>
      <c r="B22" s="1850"/>
      <c r="C22" s="1850"/>
    </row>
  </sheetData>
  <mergeCells count="2">
    <mergeCell ref="B1:C1"/>
    <mergeCell ref="B22:C2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&amp;R&amp;"Times New Roman CE,Dőlt"&amp;12 2. számú tájékoztató tábla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IU81"/>
  <sheetViews>
    <sheetView view="pageLayout" zoomScaleNormal="100" workbookViewId="0">
      <selection sqref="A1:O1"/>
    </sheetView>
  </sheetViews>
  <sheetFormatPr defaultRowHeight="15.75"/>
  <cols>
    <col min="1" max="1" width="7" style="1014" customWidth="1"/>
    <col min="2" max="2" width="31.6640625" style="1013" customWidth="1"/>
    <col min="3" max="14" width="13.1640625" style="1013" customWidth="1"/>
    <col min="15" max="15" width="12.6640625" style="1014" customWidth="1"/>
    <col min="16" max="255" width="9.33203125" style="1013"/>
  </cols>
  <sheetData>
    <row r="1" spans="1:255" ht="27" customHeight="1">
      <c r="A1" s="1851" t="s">
        <v>844</v>
      </c>
      <c r="B1" s="1851"/>
      <c r="C1" s="1851"/>
      <c r="D1" s="1851"/>
      <c r="E1" s="1851"/>
      <c r="F1" s="1851"/>
      <c r="G1" s="1851"/>
      <c r="H1" s="1851"/>
      <c r="I1" s="1851"/>
      <c r="J1" s="1851"/>
      <c r="K1" s="1851"/>
      <c r="L1" s="1851"/>
      <c r="M1" s="1851"/>
      <c r="N1" s="1851"/>
      <c r="O1" s="1851"/>
    </row>
    <row r="2" spans="1:255" ht="16.5" thickBot="1">
      <c r="O2" s="1015" t="s">
        <v>101</v>
      </c>
    </row>
    <row r="3" spans="1:255" ht="29.25" thickBot="1">
      <c r="A3" s="1300" t="s">
        <v>66</v>
      </c>
      <c r="B3" s="1301" t="s">
        <v>4</v>
      </c>
      <c r="C3" s="1301" t="s">
        <v>667</v>
      </c>
      <c r="D3" s="1301" t="s">
        <v>668</v>
      </c>
      <c r="E3" s="1301" t="s">
        <v>669</v>
      </c>
      <c r="F3" s="1301" t="s">
        <v>670</v>
      </c>
      <c r="G3" s="1301" t="s">
        <v>671</v>
      </c>
      <c r="H3" s="1301" t="s">
        <v>672</v>
      </c>
      <c r="I3" s="1301" t="s">
        <v>673</v>
      </c>
      <c r="J3" s="1301" t="s">
        <v>674</v>
      </c>
      <c r="K3" s="1301" t="s">
        <v>675</v>
      </c>
      <c r="L3" s="1301" t="s">
        <v>676</v>
      </c>
      <c r="M3" s="1301" t="s">
        <v>677</v>
      </c>
      <c r="N3" s="1301" t="s">
        <v>678</v>
      </c>
      <c r="O3" s="1302" t="s">
        <v>620</v>
      </c>
      <c r="P3" s="1014"/>
      <c r="Q3" s="1014"/>
      <c r="R3" s="1014"/>
      <c r="S3" s="1014"/>
      <c r="T3" s="1014"/>
      <c r="U3" s="1014"/>
      <c r="V3" s="1014"/>
      <c r="W3" s="1014"/>
      <c r="X3" s="1014"/>
      <c r="Y3" s="1014"/>
      <c r="Z3" s="1014"/>
      <c r="AA3" s="1014"/>
      <c r="AB3" s="1014"/>
      <c r="AC3" s="1014"/>
      <c r="AD3" s="1014"/>
      <c r="AE3" s="1014"/>
      <c r="AF3" s="1014"/>
      <c r="AG3" s="1014"/>
      <c r="AH3" s="1014"/>
      <c r="AI3" s="1014"/>
      <c r="AJ3" s="1014"/>
      <c r="AK3" s="1014"/>
      <c r="AL3" s="1014"/>
      <c r="AM3" s="1014"/>
      <c r="AN3" s="1014"/>
      <c r="AO3" s="1014"/>
      <c r="AP3" s="1014"/>
      <c r="AQ3" s="1014"/>
      <c r="AR3" s="1014"/>
      <c r="AS3" s="1014"/>
      <c r="AT3" s="1014"/>
      <c r="AU3" s="1014"/>
      <c r="AV3" s="1014"/>
      <c r="AW3" s="1014"/>
      <c r="AX3" s="1014"/>
      <c r="AY3" s="1014"/>
      <c r="AZ3" s="1014"/>
      <c r="BA3" s="1014"/>
      <c r="BB3" s="1014"/>
      <c r="BC3" s="1014"/>
      <c r="BD3" s="1014"/>
      <c r="BE3" s="1014"/>
      <c r="BF3" s="1014"/>
      <c r="BG3" s="1014"/>
      <c r="BH3" s="1014"/>
      <c r="BI3" s="1014"/>
      <c r="BJ3" s="1014"/>
      <c r="BK3" s="1014"/>
      <c r="BL3" s="1014"/>
      <c r="BM3" s="1014"/>
      <c r="BN3" s="1014"/>
      <c r="BO3" s="1014"/>
      <c r="BP3" s="1014"/>
      <c r="BQ3" s="1014"/>
      <c r="BR3" s="1014"/>
      <c r="BS3" s="1014"/>
      <c r="BT3" s="1014"/>
      <c r="BU3" s="1014"/>
      <c r="BV3" s="1014"/>
      <c r="BW3" s="1014"/>
      <c r="BX3" s="1014"/>
      <c r="BY3" s="1014"/>
      <c r="BZ3" s="1014"/>
      <c r="CA3" s="1014"/>
      <c r="CB3" s="1014"/>
      <c r="CC3" s="1014"/>
      <c r="CD3" s="1014"/>
      <c r="CE3" s="1014"/>
      <c r="CF3" s="1014"/>
      <c r="CG3" s="1014"/>
      <c r="CH3" s="1014"/>
      <c r="CI3" s="1014"/>
      <c r="CJ3" s="1014"/>
      <c r="CK3" s="1014"/>
      <c r="CL3" s="1014"/>
      <c r="CM3" s="1014"/>
      <c r="CN3" s="1014"/>
      <c r="CO3" s="1014"/>
      <c r="CP3" s="1014"/>
      <c r="CQ3" s="1014"/>
      <c r="CR3" s="1014"/>
      <c r="CS3" s="1014"/>
      <c r="CT3" s="1014"/>
      <c r="CU3" s="1014"/>
      <c r="CV3" s="1014"/>
      <c r="CW3" s="1014"/>
      <c r="CX3" s="1014"/>
      <c r="CY3" s="1014"/>
      <c r="CZ3" s="1014"/>
      <c r="DA3" s="1014"/>
      <c r="DB3" s="1014"/>
      <c r="DC3" s="1014"/>
      <c r="DD3" s="1014"/>
      <c r="DE3" s="1014"/>
      <c r="DF3" s="1014"/>
      <c r="DG3" s="1014"/>
      <c r="DH3" s="1014"/>
      <c r="DI3" s="1014"/>
      <c r="DJ3" s="1014"/>
      <c r="DK3" s="1014"/>
      <c r="DL3" s="1014"/>
      <c r="DM3" s="1014"/>
      <c r="DN3" s="1014"/>
      <c r="DO3" s="1014"/>
      <c r="DP3" s="1014"/>
      <c r="DQ3" s="1014"/>
      <c r="DR3" s="1014"/>
      <c r="DS3" s="1014"/>
      <c r="DT3" s="1014"/>
      <c r="DU3" s="1014"/>
      <c r="DV3" s="1014"/>
      <c r="DW3" s="1014"/>
      <c r="DX3" s="1014"/>
      <c r="DY3" s="1014"/>
      <c r="DZ3" s="1014"/>
      <c r="EA3" s="1014"/>
      <c r="EB3" s="1014"/>
      <c r="EC3" s="1014"/>
      <c r="ED3" s="1014"/>
      <c r="EE3" s="1014"/>
      <c r="EF3" s="1014"/>
      <c r="EG3" s="1014"/>
      <c r="EH3" s="1014"/>
      <c r="EI3" s="1014"/>
      <c r="EJ3" s="1014"/>
      <c r="EK3" s="1014"/>
      <c r="EL3" s="1014"/>
      <c r="EM3" s="1014"/>
      <c r="EN3" s="1014"/>
      <c r="EO3" s="1014"/>
      <c r="EP3" s="1014"/>
      <c r="EQ3" s="1014"/>
      <c r="ER3" s="1014"/>
      <c r="ES3" s="1014"/>
      <c r="ET3" s="1014"/>
      <c r="EU3" s="1014"/>
      <c r="EV3" s="1014"/>
      <c r="EW3" s="1014"/>
      <c r="EX3" s="1014"/>
      <c r="EY3" s="1014"/>
      <c r="EZ3" s="1014"/>
      <c r="FA3" s="1014"/>
      <c r="FB3" s="1014"/>
      <c r="FC3" s="1014"/>
      <c r="FD3" s="1014"/>
      <c r="FE3" s="1014"/>
      <c r="FF3" s="1014"/>
      <c r="FG3" s="1014"/>
      <c r="FH3" s="1014"/>
      <c r="FI3" s="1014"/>
      <c r="FJ3" s="1014"/>
      <c r="FK3" s="1014"/>
      <c r="FL3" s="1014"/>
      <c r="FM3" s="1014"/>
      <c r="FN3" s="1014"/>
      <c r="FO3" s="1014"/>
      <c r="FP3" s="1014"/>
      <c r="FQ3" s="1014"/>
      <c r="FR3" s="1014"/>
      <c r="FS3" s="1014"/>
      <c r="FT3" s="1014"/>
      <c r="FU3" s="1014"/>
      <c r="FV3" s="1014"/>
      <c r="FW3" s="1014"/>
      <c r="FX3" s="1014"/>
      <c r="FY3" s="1014"/>
      <c r="FZ3" s="1014"/>
      <c r="GA3" s="1014"/>
      <c r="GB3" s="1014"/>
      <c r="GC3" s="1014"/>
      <c r="GD3" s="1014"/>
      <c r="GE3" s="1014"/>
      <c r="GF3" s="1014"/>
      <c r="GG3" s="1014"/>
      <c r="GH3" s="1014"/>
      <c r="GI3" s="1014"/>
      <c r="GJ3" s="1014"/>
      <c r="GK3" s="1014"/>
      <c r="GL3" s="1014"/>
      <c r="GM3" s="1014"/>
      <c r="GN3" s="1014"/>
      <c r="GO3" s="1014"/>
      <c r="GP3" s="1014"/>
      <c r="GQ3" s="1014"/>
      <c r="GR3" s="1014"/>
      <c r="GS3" s="1014"/>
      <c r="GT3" s="1014"/>
      <c r="GU3" s="1014"/>
      <c r="GV3" s="1014"/>
      <c r="GW3" s="1014"/>
      <c r="GX3" s="1014"/>
      <c r="GY3" s="1014"/>
      <c r="GZ3" s="1014"/>
      <c r="HA3" s="1014"/>
      <c r="HB3" s="1014"/>
      <c r="HC3" s="1014"/>
      <c r="HD3" s="1014"/>
      <c r="HE3" s="1014"/>
      <c r="HF3" s="1014"/>
      <c r="HG3" s="1014"/>
      <c r="HH3" s="1014"/>
      <c r="HI3" s="1014"/>
      <c r="HJ3" s="1014"/>
      <c r="HK3" s="1014"/>
      <c r="HL3" s="1014"/>
      <c r="HM3" s="1014"/>
      <c r="HN3" s="1014"/>
      <c r="HO3" s="1014"/>
      <c r="HP3" s="1014"/>
      <c r="HQ3" s="1014"/>
      <c r="HR3" s="1014"/>
      <c r="HS3" s="1014"/>
      <c r="HT3" s="1014"/>
      <c r="HU3" s="1014"/>
      <c r="HV3" s="1014"/>
      <c r="HW3" s="1014"/>
      <c r="HX3" s="1014"/>
      <c r="HY3" s="1014"/>
      <c r="HZ3" s="1014"/>
      <c r="IA3" s="1014"/>
      <c r="IB3" s="1014"/>
      <c r="IC3" s="1014"/>
      <c r="ID3" s="1014"/>
      <c r="IE3" s="1014"/>
      <c r="IF3" s="1014"/>
      <c r="IG3" s="1014"/>
      <c r="IH3" s="1014"/>
      <c r="II3" s="1014"/>
      <c r="IJ3" s="1014"/>
      <c r="IK3" s="1014"/>
      <c r="IL3" s="1014"/>
      <c r="IM3" s="1014"/>
      <c r="IN3" s="1014"/>
      <c r="IO3" s="1014"/>
      <c r="IP3" s="1014"/>
      <c r="IQ3" s="1014"/>
      <c r="IR3" s="1014"/>
      <c r="IS3" s="1014"/>
      <c r="IT3" s="1014"/>
      <c r="IU3" s="1014"/>
    </row>
    <row r="4" spans="1:255" ht="16.5" thickBot="1">
      <c r="A4" s="1303" t="s">
        <v>67</v>
      </c>
      <c r="B4" s="1852" t="s">
        <v>1</v>
      </c>
      <c r="C4" s="1853"/>
      <c r="D4" s="1853"/>
      <c r="E4" s="1853"/>
      <c r="F4" s="1853"/>
      <c r="G4" s="1853"/>
      <c r="H4" s="1853"/>
      <c r="I4" s="1853"/>
      <c r="J4" s="1853"/>
      <c r="K4" s="1853"/>
      <c r="L4" s="1853"/>
      <c r="M4" s="1853"/>
      <c r="N4" s="1853"/>
      <c r="O4" s="1854"/>
      <c r="P4" s="1016"/>
      <c r="Q4" s="1016"/>
      <c r="R4" s="1016"/>
      <c r="S4" s="1016"/>
      <c r="T4" s="1016"/>
      <c r="U4" s="1016"/>
      <c r="V4" s="1016"/>
      <c r="W4" s="1016"/>
      <c r="X4" s="1016"/>
      <c r="Y4" s="1016"/>
      <c r="Z4" s="1016"/>
      <c r="AA4" s="1016"/>
      <c r="AB4" s="1016"/>
      <c r="AC4" s="1016"/>
      <c r="AD4" s="1016"/>
      <c r="AE4" s="1016"/>
      <c r="AF4" s="1016"/>
      <c r="AG4" s="1016"/>
      <c r="AH4" s="1016"/>
      <c r="AI4" s="1016"/>
      <c r="AJ4" s="1016"/>
      <c r="AK4" s="1016"/>
      <c r="AL4" s="1016"/>
      <c r="AM4" s="1016"/>
      <c r="AN4" s="1016"/>
      <c r="AO4" s="1016"/>
      <c r="AP4" s="1016"/>
      <c r="AQ4" s="1016"/>
      <c r="AR4" s="1016"/>
      <c r="AS4" s="1016"/>
      <c r="AT4" s="1016"/>
      <c r="AU4" s="1016"/>
      <c r="AV4" s="1016"/>
      <c r="AW4" s="1016"/>
      <c r="AX4" s="1016"/>
      <c r="AY4" s="1016"/>
      <c r="AZ4" s="1016"/>
      <c r="BA4" s="1016"/>
      <c r="BB4" s="1016"/>
      <c r="BC4" s="1016"/>
      <c r="BD4" s="1016"/>
      <c r="BE4" s="1016"/>
      <c r="BF4" s="1016"/>
      <c r="BG4" s="1016"/>
      <c r="BH4" s="1016"/>
      <c r="BI4" s="1016"/>
      <c r="BJ4" s="1016"/>
      <c r="BK4" s="1016"/>
      <c r="BL4" s="1016"/>
      <c r="BM4" s="1016"/>
      <c r="BN4" s="1016"/>
      <c r="BO4" s="1016"/>
      <c r="BP4" s="1016"/>
      <c r="BQ4" s="1016"/>
      <c r="BR4" s="1016"/>
      <c r="BS4" s="1016"/>
      <c r="BT4" s="1016"/>
      <c r="BU4" s="1016"/>
      <c r="BV4" s="1016"/>
      <c r="BW4" s="1016"/>
      <c r="BX4" s="1016"/>
      <c r="BY4" s="1016"/>
      <c r="BZ4" s="1016"/>
      <c r="CA4" s="1016"/>
      <c r="CB4" s="1016"/>
      <c r="CC4" s="1016"/>
      <c r="CD4" s="1016"/>
      <c r="CE4" s="1016"/>
      <c r="CF4" s="1016"/>
      <c r="CG4" s="1016"/>
      <c r="CH4" s="1016"/>
      <c r="CI4" s="1016"/>
      <c r="CJ4" s="1016"/>
      <c r="CK4" s="1016"/>
      <c r="CL4" s="1016"/>
      <c r="CM4" s="1016"/>
      <c r="CN4" s="1016"/>
      <c r="CO4" s="1016"/>
      <c r="CP4" s="1016"/>
      <c r="CQ4" s="1016"/>
      <c r="CR4" s="1016"/>
      <c r="CS4" s="1016"/>
      <c r="CT4" s="1016"/>
      <c r="CU4" s="1016"/>
      <c r="CV4" s="1016"/>
      <c r="CW4" s="1016"/>
      <c r="CX4" s="1016"/>
      <c r="CY4" s="1016"/>
      <c r="CZ4" s="1016"/>
      <c r="DA4" s="1016"/>
      <c r="DB4" s="1016"/>
      <c r="DC4" s="1016"/>
      <c r="DD4" s="1016"/>
      <c r="DE4" s="1016"/>
      <c r="DF4" s="1016"/>
      <c r="DG4" s="1016"/>
      <c r="DH4" s="1016"/>
      <c r="DI4" s="1016"/>
      <c r="DJ4" s="1016"/>
      <c r="DK4" s="1016"/>
      <c r="DL4" s="1016"/>
      <c r="DM4" s="1016"/>
      <c r="DN4" s="1016"/>
      <c r="DO4" s="1016"/>
      <c r="DP4" s="1016"/>
      <c r="DQ4" s="1016"/>
      <c r="DR4" s="1016"/>
      <c r="DS4" s="1016"/>
      <c r="DT4" s="1016"/>
      <c r="DU4" s="1016"/>
      <c r="DV4" s="1016"/>
      <c r="DW4" s="1016"/>
      <c r="DX4" s="1016"/>
      <c r="DY4" s="1016"/>
      <c r="DZ4" s="1016"/>
      <c r="EA4" s="1016"/>
      <c r="EB4" s="1016"/>
      <c r="EC4" s="1016"/>
      <c r="ED4" s="1016"/>
      <c r="EE4" s="1016"/>
      <c r="EF4" s="1016"/>
      <c r="EG4" s="1016"/>
      <c r="EH4" s="1016"/>
      <c r="EI4" s="1016"/>
      <c r="EJ4" s="1016"/>
      <c r="EK4" s="1016"/>
      <c r="EL4" s="1016"/>
      <c r="EM4" s="1016"/>
      <c r="EN4" s="1016"/>
      <c r="EO4" s="1016"/>
      <c r="EP4" s="1016"/>
      <c r="EQ4" s="1016"/>
      <c r="ER4" s="1016"/>
      <c r="ES4" s="1016"/>
      <c r="ET4" s="1016"/>
      <c r="EU4" s="1016"/>
      <c r="EV4" s="1016"/>
      <c r="EW4" s="1016"/>
      <c r="EX4" s="1016"/>
      <c r="EY4" s="1016"/>
      <c r="EZ4" s="1016"/>
      <c r="FA4" s="1016"/>
      <c r="FB4" s="1016"/>
      <c r="FC4" s="1016"/>
      <c r="FD4" s="1016"/>
      <c r="FE4" s="1016"/>
      <c r="FF4" s="1016"/>
      <c r="FG4" s="1016"/>
      <c r="FH4" s="1016"/>
      <c r="FI4" s="1016"/>
      <c r="FJ4" s="1016"/>
      <c r="FK4" s="1016"/>
      <c r="FL4" s="1016"/>
      <c r="FM4" s="1016"/>
      <c r="FN4" s="1016"/>
      <c r="FO4" s="1016"/>
      <c r="FP4" s="1016"/>
      <c r="FQ4" s="1016"/>
      <c r="FR4" s="1016"/>
      <c r="FS4" s="1016"/>
      <c r="FT4" s="1016"/>
      <c r="FU4" s="1016"/>
      <c r="FV4" s="1016"/>
      <c r="FW4" s="1016"/>
      <c r="FX4" s="1016"/>
      <c r="FY4" s="1016"/>
      <c r="FZ4" s="1016"/>
      <c r="GA4" s="1016"/>
      <c r="GB4" s="1016"/>
      <c r="GC4" s="1016"/>
      <c r="GD4" s="1016"/>
      <c r="GE4" s="1016"/>
      <c r="GF4" s="1016"/>
      <c r="GG4" s="1016"/>
      <c r="GH4" s="1016"/>
      <c r="GI4" s="1016"/>
      <c r="GJ4" s="1016"/>
      <c r="GK4" s="1016"/>
      <c r="GL4" s="1016"/>
      <c r="GM4" s="1016"/>
      <c r="GN4" s="1016"/>
      <c r="GO4" s="1016"/>
      <c r="GP4" s="1016"/>
      <c r="GQ4" s="1016"/>
      <c r="GR4" s="1016"/>
      <c r="GS4" s="1016"/>
      <c r="GT4" s="1016"/>
      <c r="GU4" s="1016"/>
      <c r="GV4" s="1016"/>
      <c r="GW4" s="1016"/>
      <c r="GX4" s="1016"/>
      <c r="GY4" s="1016"/>
      <c r="GZ4" s="1016"/>
      <c r="HA4" s="1016"/>
      <c r="HB4" s="1016"/>
      <c r="HC4" s="1016"/>
      <c r="HD4" s="1016"/>
      <c r="HE4" s="1016"/>
      <c r="HF4" s="1016"/>
      <c r="HG4" s="1016"/>
      <c r="HH4" s="1016"/>
      <c r="HI4" s="1016"/>
      <c r="HJ4" s="1016"/>
      <c r="HK4" s="1016"/>
      <c r="HL4" s="1016"/>
      <c r="HM4" s="1016"/>
      <c r="HN4" s="1016"/>
      <c r="HO4" s="1016"/>
      <c r="HP4" s="1016"/>
      <c r="HQ4" s="1016"/>
      <c r="HR4" s="1016"/>
      <c r="HS4" s="1016"/>
      <c r="HT4" s="1016"/>
      <c r="HU4" s="1016"/>
      <c r="HV4" s="1016"/>
      <c r="HW4" s="1016"/>
      <c r="HX4" s="1016"/>
      <c r="HY4" s="1016"/>
      <c r="HZ4" s="1016"/>
      <c r="IA4" s="1016"/>
      <c r="IB4" s="1016"/>
      <c r="IC4" s="1016"/>
      <c r="ID4" s="1016"/>
      <c r="IE4" s="1016"/>
      <c r="IF4" s="1016"/>
      <c r="IG4" s="1016"/>
      <c r="IH4" s="1016"/>
      <c r="II4" s="1016"/>
      <c r="IJ4" s="1016"/>
      <c r="IK4" s="1016"/>
      <c r="IL4" s="1016"/>
      <c r="IM4" s="1016"/>
      <c r="IN4" s="1016"/>
      <c r="IO4" s="1016"/>
      <c r="IP4" s="1016"/>
      <c r="IQ4" s="1016"/>
      <c r="IR4" s="1016"/>
      <c r="IS4" s="1016"/>
      <c r="IT4" s="1016"/>
      <c r="IU4" s="1016"/>
    </row>
    <row r="5" spans="1:255" ht="30">
      <c r="A5" s="1304" t="s">
        <v>68</v>
      </c>
      <c r="B5" s="1305" t="s">
        <v>374</v>
      </c>
      <c r="C5" s="1319">
        <v>83609</v>
      </c>
      <c r="D5" s="1319">
        <v>68723</v>
      </c>
      <c r="E5" s="1319">
        <v>68723</v>
      </c>
      <c r="F5" s="1319">
        <v>68723</v>
      </c>
      <c r="G5" s="1319">
        <v>68723</v>
      </c>
      <c r="H5" s="1319">
        <v>68723</v>
      </c>
      <c r="I5" s="1319">
        <v>68723</v>
      </c>
      <c r="J5" s="1319">
        <v>68723</v>
      </c>
      <c r="K5" s="1319">
        <v>68723</v>
      </c>
      <c r="L5" s="1319">
        <v>68723</v>
      </c>
      <c r="M5" s="1319">
        <v>68723</v>
      </c>
      <c r="N5" s="1319">
        <v>68723</v>
      </c>
      <c r="O5" s="1320">
        <f t="shared" ref="O5:O25" si="0">SUM(C5:N5)</f>
        <v>839562</v>
      </c>
      <c r="P5" s="1016"/>
      <c r="Q5" s="1016"/>
      <c r="R5" s="1016"/>
      <c r="S5" s="1016"/>
      <c r="T5" s="1016"/>
      <c r="U5" s="1016"/>
      <c r="V5" s="1016"/>
      <c r="W5" s="1016"/>
      <c r="X5" s="1016"/>
      <c r="Y5" s="1016"/>
      <c r="Z5" s="1016"/>
      <c r="AA5" s="1016"/>
      <c r="AB5" s="1016"/>
      <c r="AC5" s="1016"/>
      <c r="AD5" s="1016"/>
      <c r="AE5" s="1016"/>
      <c r="AF5" s="1016"/>
      <c r="AG5" s="1016"/>
      <c r="AH5" s="1016"/>
      <c r="AI5" s="1016"/>
      <c r="AJ5" s="1016"/>
      <c r="AK5" s="1016"/>
      <c r="AL5" s="1016"/>
      <c r="AM5" s="1016"/>
      <c r="AN5" s="1016"/>
      <c r="AO5" s="1016"/>
      <c r="AP5" s="1016"/>
      <c r="AQ5" s="1016"/>
      <c r="AR5" s="1016"/>
      <c r="AS5" s="1016"/>
      <c r="AT5" s="1016"/>
      <c r="AU5" s="1016"/>
      <c r="AV5" s="1016"/>
      <c r="AW5" s="1016"/>
      <c r="AX5" s="1016"/>
      <c r="AY5" s="1016"/>
      <c r="AZ5" s="1016"/>
      <c r="BA5" s="1016"/>
      <c r="BB5" s="1016"/>
      <c r="BC5" s="1016"/>
      <c r="BD5" s="1016"/>
      <c r="BE5" s="1016"/>
      <c r="BF5" s="1016"/>
      <c r="BG5" s="1016"/>
      <c r="BH5" s="1016"/>
      <c r="BI5" s="1016"/>
      <c r="BJ5" s="1016"/>
      <c r="BK5" s="1016"/>
      <c r="BL5" s="1016"/>
      <c r="BM5" s="1016"/>
      <c r="BN5" s="1016"/>
      <c r="BO5" s="1016"/>
      <c r="BP5" s="1016"/>
      <c r="BQ5" s="1016"/>
      <c r="BR5" s="1016"/>
      <c r="BS5" s="1016"/>
      <c r="BT5" s="1016"/>
      <c r="BU5" s="1016"/>
      <c r="BV5" s="1016"/>
      <c r="BW5" s="1016"/>
      <c r="BX5" s="1016"/>
      <c r="BY5" s="1016"/>
      <c r="BZ5" s="1016"/>
      <c r="CA5" s="1016"/>
      <c r="CB5" s="1016"/>
      <c r="CC5" s="1016"/>
      <c r="CD5" s="1016"/>
      <c r="CE5" s="1016"/>
      <c r="CF5" s="1016"/>
      <c r="CG5" s="1016"/>
      <c r="CH5" s="1016"/>
      <c r="CI5" s="1016"/>
      <c r="CJ5" s="1016"/>
      <c r="CK5" s="1016"/>
      <c r="CL5" s="1016"/>
      <c r="CM5" s="1016"/>
      <c r="CN5" s="1016"/>
      <c r="CO5" s="1016"/>
      <c r="CP5" s="1016"/>
      <c r="CQ5" s="1016"/>
      <c r="CR5" s="1016"/>
      <c r="CS5" s="1016"/>
      <c r="CT5" s="1016"/>
      <c r="CU5" s="1016"/>
      <c r="CV5" s="1016"/>
      <c r="CW5" s="1016"/>
      <c r="CX5" s="1016"/>
      <c r="CY5" s="1016"/>
      <c r="CZ5" s="1016"/>
      <c r="DA5" s="1016"/>
      <c r="DB5" s="1016"/>
      <c r="DC5" s="1016"/>
      <c r="DD5" s="1016"/>
      <c r="DE5" s="1016"/>
      <c r="DF5" s="1016"/>
      <c r="DG5" s="1016"/>
      <c r="DH5" s="1016"/>
      <c r="DI5" s="1016"/>
      <c r="DJ5" s="1016"/>
      <c r="DK5" s="1016"/>
      <c r="DL5" s="1016"/>
      <c r="DM5" s="1016"/>
      <c r="DN5" s="1016"/>
      <c r="DO5" s="1016"/>
      <c r="DP5" s="1016"/>
      <c r="DQ5" s="1016"/>
      <c r="DR5" s="1016"/>
      <c r="DS5" s="1016"/>
      <c r="DT5" s="1016"/>
      <c r="DU5" s="1016"/>
      <c r="DV5" s="1016"/>
      <c r="DW5" s="1016"/>
      <c r="DX5" s="1016"/>
      <c r="DY5" s="1016"/>
      <c r="DZ5" s="1016"/>
      <c r="EA5" s="1016"/>
      <c r="EB5" s="1016"/>
      <c r="EC5" s="1016"/>
      <c r="ED5" s="1016"/>
      <c r="EE5" s="1016"/>
      <c r="EF5" s="1016"/>
      <c r="EG5" s="1016"/>
      <c r="EH5" s="1016"/>
      <c r="EI5" s="1016"/>
      <c r="EJ5" s="1016"/>
      <c r="EK5" s="1016"/>
      <c r="EL5" s="1016"/>
      <c r="EM5" s="1016"/>
      <c r="EN5" s="1016"/>
      <c r="EO5" s="1016"/>
      <c r="EP5" s="1016"/>
      <c r="EQ5" s="1016"/>
      <c r="ER5" s="1016"/>
      <c r="ES5" s="1016"/>
      <c r="ET5" s="1016"/>
      <c r="EU5" s="1016"/>
      <c r="EV5" s="1016"/>
      <c r="EW5" s="1016"/>
      <c r="EX5" s="1016"/>
      <c r="EY5" s="1016"/>
      <c r="EZ5" s="1016"/>
      <c r="FA5" s="1016"/>
      <c r="FB5" s="1016"/>
      <c r="FC5" s="1016"/>
      <c r="FD5" s="1016"/>
      <c r="FE5" s="1016"/>
      <c r="FF5" s="1016"/>
      <c r="FG5" s="1016"/>
      <c r="FH5" s="1016"/>
      <c r="FI5" s="1016"/>
      <c r="FJ5" s="1016"/>
      <c r="FK5" s="1016"/>
      <c r="FL5" s="1016"/>
      <c r="FM5" s="1016"/>
      <c r="FN5" s="1016"/>
      <c r="FO5" s="1016"/>
      <c r="FP5" s="1016"/>
      <c r="FQ5" s="1016"/>
      <c r="FR5" s="1016"/>
      <c r="FS5" s="1016"/>
      <c r="FT5" s="1016"/>
      <c r="FU5" s="1016"/>
      <c r="FV5" s="1016"/>
      <c r="FW5" s="1016"/>
      <c r="FX5" s="1016"/>
      <c r="FY5" s="1016"/>
      <c r="FZ5" s="1016"/>
      <c r="GA5" s="1016"/>
      <c r="GB5" s="1016"/>
      <c r="GC5" s="1016"/>
      <c r="GD5" s="1016"/>
      <c r="GE5" s="1016"/>
      <c r="GF5" s="1016"/>
      <c r="GG5" s="1016"/>
      <c r="GH5" s="1016"/>
      <c r="GI5" s="1016"/>
      <c r="GJ5" s="1016"/>
      <c r="GK5" s="1016"/>
      <c r="GL5" s="1016"/>
      <c r="GM5" s="1016"/>
      <c r="GN5" s="1016"/>
      <c r="GO5" s="1016"/>
      <c r="GP5" s="1016"/>
      <c r="GQ5" s="1016"/>
      <c r="GR5" s="1016"/>
      <c r="GS5" s="1016"/>
      <c r="GT5" s="1016"/>
      <c r="GU5" s="1016"/>
      <c r="GV5" s="1016"/>
      <c r="GW5" s="1016"/>
      <c r="GX5" s="1016"/>
      <c r="GY5" s="1016"/>
      <c r="GZ5" s="1016"/>
      <c r="HA5" s="1016"/>
      <c r="HB5" s="1016"/>
      <c r="HC5" s="1016"/>
      <c r="HD5" s="1016"/>
      <c r="HE5" s="1016"/>
      <c r="HF5" s="1016"/>
      <c r="HG5" s="1016"/>
      <c r="HH5" s="1016"/>
      <c r="HI5" s="1016"/>
      <c r="HJ5" s="1016"/>
      <c r="HK5" s="1016"/>
      <c r="HL5" s="1016"/>
      <c r="HM5" s="1016"/>
      <c r="HN5" s="1016"/>
      <c r="HO5" s="1016"/>
      <c r="HP5" s="1016"/>
      <c r="HQ5" s="1016"/>
      <c r="HR5" s="1016"/>
      <c r="HS5" s="1016"/>
      <c r="HT5" s="1016"/>
      <c r="HU5" s="1016"/>
      <c r="HV5" s="1016"/>
      <c r="HW5" s="1016"/>
      <c r="HX5" s="1016"/>
      <c r="HY5" s="1016"/>
      <c r="HZ5" s="1016"/>
      <c r="IA5" s="1016"/>
      <c r="IB5" s="1016"/>
      <c r="IC5" s="1016"/>
      <c r="ID5" s="1016"/>
      <c r="IE5" s="1016"/>
      <c r="IF5" s="1016"/>
      <c r="IG5" s="1016"/>
      <c r="IH5" s="1016"/>
      <c r="II5" s="1016"/>
      <c r="IJ5" s="1016"/>
      <c r="IK5" s="1016"/>
      <c r="IL5" s="1016"/>
      <c r="IM5" s="1016"/>
      <c r="IN5" s="1016"/>
      <c r="IO5" s="1016"/>
      <c r="IP5" s="1016"/>
      <c r="IQ5" s="1016"/>
      <c r="IR5" s="1016"/>
      <c r="IS5" s="1016"/>
      <c r="IT5" s="1016"/>
      <c r="IU5" s="1016"/>
    </row>
    <row r="6" spans="1:255" ht="30">
      <c r="A6" s="1306" t="s">
        <v>69</v>
      </c>
      <c r="B6" s="1307" t="s">
        <v>679</v>
      </c>
      <c r="C6" s="1321">
        <v>48415</v>
      </c>
      <c r="D6" s="1321">
        <v>54835</v>
      </c>
      <c r="E6" s="1321">
        <v>49278</v>
      </c>
      <c r="F6" s="1321">
        <v>24982</v>
      </c>
      <c r="G6" s="1321">
        <v>18562</v>
      </c>
      <c r="H6" s="1321">
        <v>19425</v>
      </c>
      <c r="I6" s="1321">
        <v>24982</v>
      </c>
      <c r="J6" s="1321">
        <v>18562</v>
      </c>
      <c r="K6" s="1321">
        <v>19425</v>
      </c>
      <c r="L6" s="1321">
        <v>24982</v>
      </c>
      <c r="M6" s="1321">
        <v>18562</v>
      </c>
      <c r="N6" s="1321">
        <v>18563</v>
      </c>
      <c r="O6" s="1322">
        <f t="shared" si="0"/>
        <v>340573</v>
      </c>
      <c r="P6" s="1017"/>
      <c r="Q6" s="1017"/>
      <c r="R6" s="1017"/>
      <c r="S6" s="1017"/>
      <c r="T6" s="1017"/>
      <c r="U6" s="1017"/>
      <c r="V6" s="1017"/>
      <c r="W6" s="1017"/>
      <c r="X6" s="1017"/>
      <c r="Y6" s="1017"/>
      <c r="Z6" s="1017"/>
      <c r="AA6" s="1017"/>
      <c r="AB6" s="1017"/>
      <c r="AC6" s="1017"/>
      <c r="AD6" s="1017"/>
      <c r="AE6" s="1017"/>
      <c r="AF6" s="1017"/>
      <c r="AG6" s="1017"/>
      <c r="AH6" s="1017"/>
      <c r="AI6" s="1017"/>
      <c r="AJ6" s="1017"/>
      <c r="AK6" s="1017"/>
      <c r="AL6" s="1017"/>
      <c r="AM6" s="1017"/>
      <c r="AN6" s="1017"/>
      <c r="AO6" s="1017"/>
      <c r="AP6" s="1017"/>
      <c r="AQ6" s="1017"/>
      <c r="AR6" s="1017"/>
      <c r="AS6" s="1017"/>
      <c r="AT6" s="1017"/>
      <c r="AU6" s="1017"/>
      <c r="AV6" s="1017"/>
      <c r="AW6" s="1017"/>
      <c r="AX6" s="1017"/>
      <c r="AY6" s="1017"/>
      <c r="AZ6" s="1017"/>
      <c r="BA6" s="1017"/>
      <c r="BB6" s="1017"/>
      <c r="BC6" s="1017"/>
      <c r="BD6" s="1017"/>
      <c r="BE6" s="1017"/>
      <c r="BF6" s="1017"/>
      <c r="BG6" s="1017"/>
      <c r="BH6" s="1017"/>
      <c r="BI6" s="1017"/>
      <c r="BJ6" s="1017"/>
      <c r="BK6" s="1017"/>
      <c r="BL6" s="1017"/>
      <c r="BM6" s="1017"/>
      <c r="BN6" s="1017"/>
      <c r="BO6" s="1017"/>
      <c r="BP6" s="1017"/>
      <c r="BQ6" s="1017"/>
      <c r="BR6" s="1017"/>
      <c r="BS6" s="1017"/>
      <c r="BT6" s="1017"/>
      <c r="BU6" s="1017"/>
      <c r="BV6" s="1017"/>
      <c r="BW6" s="1017"/>
      <c r="BX6" s="1017"/>
      <c r="BY6" s="1017"/>
      <c r="BZ6" s="1017"/>
      <c r="CA6" s="1017"/>
      <c r="CB6" s="1017"/>
      <c r="CC6" s="1017"/>
      <c r="CD6" s="1017"/>
      <c r="CE6" s="1017"/>
      <c r="CF6" s="1017"/>
      <c r="CG6" s="1017"/>
      <c r="CH6" s="1017"/>
      <c r="CI6" s="1017"/>
      <c r="CJ6" s="1017"/>
      <c r="CK6" s="1017"/>
      <c r="CL6" s="1017"/>
      <c r="CM6" s="1017"/>
      <c r="CN6" s="1017"/>
      <c r="CO6" s="1017"/>
      <c r="CP6" s="1017"/>
      <c r="CQ6" s="1017"/>
      <c r="CR6" s="1017"/>
      <c r="CS6" s="1017"/>
      <c r="CT6" s="1017"/>
      <c r="CU6" s="1017"/>
      <c r="CV6" s="1017"/>
      <c r="CW6" s="1017"/>
      <c r="CX6" s="1017"/>
      <c r="CY6" s="1017"/>
      <c r="CZ6" s="1017"/>
      <c r="DA6" s="1017"/>
      <c r="DB6" s="1017"/>
      <c r="DC6" s="1017"/>
      <c r="DD6" s="1017"/>
      <c r="DE6" s="1017"/>
      <c r="DF6" s="1017"/>
      <c r="DG6" s="1017"/>
      <c r="DH6" s="1017"/>
      <c r="DI6" s="1017"/>
      <c r="DJ6" s="1017"/>
      <c r="DK6" s="1017"/>
      <c r="DL6" s="1017"/>
      <c r="DM6" s="1017"/>
      <c r="DN6" s="1017"/>
      <c r="DO6" s="1017"/>
      <c r="DP6" s="1017"/>
      <c r="DQ6" s="1017"/>
      <c r="DR6" s="1017"/>
      <c r="DS6" s="1017"/>
      <c r="DT6" s="1017"/>
      <c r="DU6" s="1017"/>
      <c r="DV6" s="1017"/>
      <c r="DW6" s="1017"/>
      <c r="DX6" s="1017"/>
      <c r="DY6" s="1017"/>
      <c r="DZ6" s="1017"/>
      <c r="EA6" s="1017"/>
      <c r="EB6" s="1017"/>
      <c r="EC6" s="1017"/>
      <c r="ED6" s="1017"/>
      <c r="EE6" s="1017"/>
      <c r="EF6" s="1017"/>
      <c r="EG6" s="1017"/>
      <c r="EH6" s="1017"/>
      <c r="EI6" s="1017"/>
      <c r="EJ6" s="1017"/>
      <c r="EK6" s="1017"/>
      <c r="EL6" s="1017"/>
      <c r="EM6" s="1017"/>
      <c r="EN6" s="1017"/>
      <c r="EO6" s="1017"/>
      <c r="EP6" s="1017"/>
      <c r="EQ6" s="1017"/>
      <c r="ER6" s="1017"/>
      <c r="ES6" s="1017"/>
      <c r="ET6" s="1017"/>
      <c r="EU6" s="1017"/>
      <c r="EV6" s="1017"/>
      <c r="EW6" s="1017"/>
      <c r="EX6" s="1017"/>
      <c r="EY6" s="1017"/>
      <c r="EZ6" s="1017"/>
      <c r="FA6" s="1017"/>
      <c r="FB6" s="1017"/>
      <c r="FC6" s="1017"/>
      <c r="FD6" s="1017"/>
      <c r="FE6" s="1017"/>
      <c r="FF6" s="1017"/>
      <c r="FG6" s="1017"/>
      <c r="FH6" s="1017"/>
      <c r="FI6" s="1017"/>
      <c r="FJ6" s="1017"/>
      <c r="FK6" s="1017"/>
      <c r="FL6" s="1017"/>
      <c r="FM6" s="1017"/>
      <c r="FN6" s="1017"/>
      <c r="FO6" s="1017"/>
      <c r="FP6" s="1017"/>
      <c r="FQ6" s="1017"/>
      <c r="FR6" s="1017"/>
      <c r="FS6" s="1017"/>
      <c r="FT6" s="1017"/>
      <c r="FU6" s="1017"/>
      <c r="FV6" s="1017"/>
      <c r="FW6" s="1017"/>
      <c r="FX6" s="1017"/>
      <c r="FY6" s="1017"/>
      <c r="FZ6" s="1017"/>
      <c r="GA6" s="1017"/>
      <c r="GB6" s="1017"/>
      <c r="GC6" s="1017"/>
      <c r="GD6" s="1017"/>
      <c r="GE6" s="1017"/>
      <c r="GF6" s="1017"/>
      <c r="GG6" s="1017"/>
      <c r="GH6" s="1017"/>
      <c r="GI6" s="1017"/>
      <c r="GJ6" s="1017"/>
      <c r="GK6" s="1017"/>
      <c r="GL6" s="1017"/>
      <c r="GM6" s="1017"/>
      <c r="GN6" s="1017"/>
      <c r="GO6" s="1017"/>
      <c r="GP6" s="1017"/>
      <c r="GQ6" s="1017"/>
      <c r="GR6" s="1017"/>
      <c r="GS6" s="1017"/>
      <c r="GT6" s="1017"/>
      <c r="GU6" s="1017"/>
      <c r="GV6" s="1017"/>
      <c r="GW6" s="1017"/>
      <c r="GX6" s="1017"/>
      <c r="GY6" s="1017"/>
      <c r="GZ6" s="1017"/>
      <c r="HA6" s="1017"/>
      <c r="HB6" s="1017"/>
      <c r="HC6" s="1017"/>
      <c r="HD6" s="1017"/>
      <c r="HE6" s="1017"/>
      <c r="HF6" s="1017"/>
      <c r="HG6" s="1017"/>
      <c r="HH6" s="1017"/>
      <c r="HI6" s="1017"/>
      <c r="HJ6" s="1017"/>
      <c r="HK6" s="1017"/>
      <c r="HL6" s="1017"/>
      <c r="HM6" s="1017"/>
      <c r="HN6" s="1017"/>
      <c r="HO6" s="1017"/>
      <c r="HP6" s="1017"/>
      <c r="HQ6" s="1017"/>
      <c r="HR6" s="1017"/>
      <c r="HS6" s="1017"/>
      <c r="HT6" s="1017"/>
      <c r="HU6" s="1017"/>
      <c r="HV6" s="1017"/>
      <c r="HW6" s="1017"/>
      <c r="HX6" s="1017"/>
      <c r="HY6" s="1017"/>
      <c r="HZ6" s="1017"/>
      <c r="IA6" s="1017"/>
      <c r="IB6" s="1017"/>
      <c r="IC6" s="1017"/>
      <c r="ID6" s="1017"/>
      <c r="IE6" s="1017"/>
      <c r="IF6" s="1017"/>
      <c r="IG6" s="1017"/>
      <c r="IH6" s="1017"/>
      <c r="II6" s="1017"/>
      <c r="IJ6" s="1017"/>
      <c r="IK6" s="1017"/>
      <c r="IL6" s="1017"/>
      <c r="IM6" s="1017"/>
      <c r="IN6" s="1017"/>
      <c r="IO6" s="1017"/>
      <c r="IP6" s="1017"/>
      <c r="IQ6" s="1017"/>
      <c r="IR6" s="1017"/>
      <c r="IS6" s="1017"/>
      <c r="IT6" s="1017"/>
      <c r="IU6" s="1017"/>
    </row>
    <row r="7" spans="1:255" ht="30">
      <c r="A7" s="1306" t="s">
        <v>70</v>
      </c>
      <c r="B7" s="1308" t="s">
        <v>680</v>
      </c>
      <c r="C7" s="1323">
        <v>42520</v>
      </c>
      <c r="D7" s="1323"/>
      <c r="E7" s="1323"/>
      <c r="F7" s="1323"/>
      <c r="G7" s="1323"/>
      <c r="H7" s="1323"/>
      <c r="I7" s="1323"/>
      <c r="J7" s="1323"/>
      <c r="K7" s="1323"/>
      <c r="L7" s="1323"/>
      <c r="M7" s="1323"/>
      <c r="N7" s="1323"/>
      <c r="O7" s="1324">
        <f t="shared" si="0"/>
        <v>42520</v>
      </c>
      <c r="P7" s="1017"/>
      <c r="Q7" s="1017"/>
      <c r="R7" s="1017"/>
      <c r="S7" s="1017"/>
      <c r="T7" s="1017"/>
      <c r="U7" s="1017"/>
      <c r="V7" s="1017"/>
      <c r="W7" s="1017"/>
      <c r="X7" s="1017"/>
      <c r="Y7" s="1017"/>
      <c r="Z7" s="1017"/>
      <c r="AA7" s="1017"/>
      <c r="AB7" s="1017"/>
      <c r="AC7" s="1017"/>
      <c r="AD7" s="1017"/>
      <c r="AE7" s="1017"/>
      <c r="AF7" s="1017"/>
      <c r="AG7" s="1017"/>
      <c r="AH7" s="1017"/>
      <c r="AI7" s="1017"/>
      <c r="AJ7" s="1017"/>
      <c r="AK7" s="1017"/>
      <c r="AL7" s="1017"/>
      <c r="AM7" s="1017"/>
      <c r="AN7" s="1017"/>
      <c r="AO7" s="1017"/>
      <c r="AP7" s="1017"/>
      <c r="AQ7" s="1017"/>
      <c r="AR7" s="1017"/>
      <c r="AS7" s="1017"/>
      <c r="AT7" s="1017"/>
      <c r="AU7" s="1017"/>
      <c r="AV7" s="1017"/>
      <c r="AW7" s="1017"/>
      <c r="AX7" s="1017"/>
      <c r="AY7" s="1017"/>
      <c r="AZ7" s="1017"/>
      <c r="BA7" s="1017"/>
      <c r="BB7" s="1017"/>
      <c r="BC7" s="1017"/>
      <c r="BD7" s="1017"/>
      <c r="BE7" s="1017"/>
      <c r="BF7" s="1017"/>
      <c r="BG7" s="1017"/>
      <c r="BH7" s="1017"/>
      <c r="BI7" s="1017"/>
      <c r="BJ7" s="1017"/>
      <c r="BK7" s="1017"/>
      <c r="BL7" s="1017"/>
      <c r="BM7" s="1017"/>
      <c r="BN7" s="1017"/>
      <c r="BO7" s="1017"/>
      <c r="BP7" s="1017"/>
      <c r="BQ7" s="1017"/>
      <c r="BR7" s="1017"/>
      <c r="BS7" s="1017"/>
      <c r="BT7" s="1017"/>
      <c r="BU7" s="1017"/>
      <c r="BV7" s="1017"/>
      <c r="BW7" s="1017"/>
      <c r="BX7" s="1017"/>
      <c r="BY7" s="1017"/>
      <c r="BZ7" s="1017"/>
      <c r="CA7" s="1017"/>
      <c r="CB7" s="1017"/>
      <c r="CC7" s="1017"/>
      <c r="CD7" s="1017"/>
      <c r="CE7" s="1017"/>
      <c r="CF7" s="1017"/>
      <c r="CG7" s="1017"/>
      <c r="CH7" s="1017"/>
      <c r="CI7" s="1017"/>
      <c r="CJ7" s="1017"/>
      <c r="CK7" s="1017"/>
      <c r="CL7" s="1017"/>
      <c r="CM7" s="1017"/>
      <c r="CN7" s="1017"/>
      <c r="CO7" s="1017"/>
      <c r="CP7" s="1017"/>
      <c r="CQ7" s="1017"/>
      <c r="CR7" s="1017"/>
      <c r="CS7" s="1017"/>
      <c r="CT7" s="1017"/>
      <c r="CU7" s="1017"/>
      <c r="CV7" s="1017"/>
      <c r="CW7" s="1017"/>
      <c r="CX7" s="1017"/>
      <c r="CY7" s="1017"/>
      <c r="CZ7" s="1017"/>
      <c r="DA7" s="1017"/>
      <c r="DB7" s="1017"/>
      <c r="DC7" s="1017"/>
      <c r="DD7" s="1017"/>
      <c r="DE7" s="1017"/>
      <c r="DF7" s="1017"/>
      <c r="DG7" s="1017"/>
      <c r="DH7" s="1017"/>
      <c r="DI7" s="1017"/>
      <c r="DJ7" s="1017"/>
      <c r="DK7" s="1017"/>
      <c r="DL7" s="1017"/>
      <c r="DM7" s="1017"/>
      <c r="DN7" s="1017"/>
      <c r="DO7" s="1017"/>
      <c r="DP7" s="1017"/>
      <c r="DQ7" s="1017"/>
      <c r="DR7" s="1017"/>
      <c r="DS7" s="1017"/>
      <c r="DT7" s="1017"/>
      <c r="DU7" s="1017"/>
      <c r="DV7" s="1017"/>
      <c r="DW7" s="1017"/>
      <c r="DX7" s="1017"/>
      <c r="DY7" s="1017"/>
      <c r="DZ7" s="1017"/>
      <c r="EA7" s="1017"/>
      <c r="EB7" s="1017"/>
      <c r="EC7" s="1017"/>
      <c r="ED7" s="1017"/>
      <c r="EE7" s="1017"/>
      <c r="EF7" s="1017"/>
      <c r="EG7" s="1017"/>
      <c r="EH7" s="1017"/>
      <c r="EI7" s="1017"/>
      <c r="EJ7" s="1017"/>
      <c r="EK7" s="1017"/>
      <c r="EL7" s="1017"/>
      <c r="EM7" s="1017"/>
      <c r="EN7" s="1017"/>
      <c r="EO7" s="1017"/>
      <c r="EP7" s="1017"/>
      <c r="EQ7" s="1017"/>
      <c r="ER7" s="1017"/>
      <c r="ES7" s="1017"/>
      <c r="ET7" s="1017"/>
      <c r="EU7" s="1017"/>
      <c r="EV7" s="1017"/>
      <c r="EW7" s="1017"/>
      <c r="EX7" s="1017"/>
      <c r="EY7" s="1017"/>
      <c r="EZ7" s="1017"/>
      <c r="FA7" s="1017"/>
      <c r="FB7" s="1017"/>
      <c r="FC7" s="1017"/>
      <c r="FD7" s="1017"/>
      <c r="FE7" s="1017"/>
      <c r="FF7" s="1017"/>
      <c r="FG7" s="1017"/>
      <c r="FH7" s="1017"/>
      <c r="FI7" s="1017"/>
      <c r="FJ7" s="1017"/>
      <c r="FK7" s="1017"/>
      <c r="FL7" s="1017"/>
      <c r="FM7" s="1017"/>
      <c r="FN7" s="1017"/>
      <c r="FO7" s="1017"/>
      <c r="FP7" s="1017"/>
      <c r="FQ7" s="1017"/>
      <c r="FR7" s="1017"/>
      <c r="FS7" s="1017"/>
      <c r="FT7" s="1017"/>
      <c r="FU7" s="1017"/>
      <c r="FV7" s="1017"/>
      <c r="FW7" s="1017"/>
      <c r="FX7" s="1017"/>
      <c r="FY7" s="1017"/>
      <c r="FZ7" s="1017"/>
      <c r="GA7" s="1017"/>
      <c r="GB7" s="1017"/>
      <c r="GC7" s="1017"/>
      <c r="GD7" s="1017"/>
      <c r="GE7" s="1017"/>
      <c r="GF7" s="1017"/>
      <c r="GG7" s="1017"/>
      <c r="GH7" s="1017"/>
      <c r="GI7" s="1017"/>
      <c r="GJ7" s="1017"/>
      <c r="GK7" s="1017"/>
      <c r="GL7" s="1017"/>
      <c r="GM7" s="1017"/>
      <c r="GN7" s="1017"/>
      <c r="GO7" s="1017"/>
      <c r="GP7" s="1017"/>
      <c r="GQ7" s="1017"/>
      <c r="GR7" s="1017"/>
      <c r="GS7" s="1017"/>
      <c r="GT7" s="1017"/>
      <c r="GU7" s="1017"/>
      <c r="GV7" s="1017"/>
      <c r="GW7" s="1017"/>
      <c r="GX7" s="1017"/>
      <c r="GY7" s="1017"/>
      <c r="GZ7" s="1017"/>
      <c r="HA7" s="1017"/>
      <c r="HB7" s="1017"/>
      <c r="HC7" s="1017"/>
      <c r="HD7" s="1017"/>
      <c r="HE7" s="1017"/>
      <c r="HF7" s="1017"/>
      <c r="HG7" s="1017"/>
      <c r="HH7" s="1017"/>
      <c r="HI7" s="1017"/>
      <c r="HJ7" s="1017"/>
      <c r="HK7" s="1017"/>
      <c r="HL7" s="1017"/>
      <c r="HM7" s="1017"/>
      <c r="HN7" s="1017"/>
      <c r="HO7" s="1017"/>
      <c r="HP7" s="1017"/>
      <c r="HQ7" s="1017"/>
      <c r="HR7" s="1017"/>
      <c r="HS7" s="1017"/>
      <c r="HT7" s="1017"/>
      <c r="HU7" s="1017"/>
      <c r="HV7" s="1017"/>
      <c r="HW7" s="1017"/>
      <c r="HX7" s="1017"/>
      <c r="HY7" s="1017"/>
      <c r="HZ7" s="1017"/>
      <c r="IA7" s="1017"/>
      <c r="IB7" s="1017"/>
      <c r="IC7" s="1017"/>
      <c r="ID7" s="1017"/>
      <c r="IE7" s="1017"/>
      <c r="IF7" s="1017"/>
      <c r="IG7" s="1017"/>
      <c r="IH7" s="1017"/>
      <c r="II7" s="1017"/>
      <c r="IJ7" s="1017"/>
      <c r="IK7" s="1017"/>
      <c r="IL7" s="1017"/>
      <c r="IM7" s="1017"/>
      <c r="IN7" s="1017"/>
      <c r="IO7" s="1017"/>
      <c r="IP7" s="1017"/>
      <c r="IQ7" s="1017"/>
      <c r="IR7" s="1017"/>
      <c r="IS7" s="1017"/>
      <c r="IT7" s="1017"/>
      <c r="IU7" s="1017"/>
    </row>
    <row r="8" spans="1:255">
      <c r="A8" s="1306" t="s">
        <v>71</v>
      </c>
      <c r="B8" s="1309" t="s">
        <v>41</v>
      </c>
      <c r="C8" s="1321">
        <v>1500</v>
      </c>
      <c r="D8" s="1321">
        <v>2000</v>
      </c>
      <c r="E8" s="1321">
        <v>300000</v>
      </c>
      <c r="F8" s="1321">
        <v>80000</v>
      </c>
      <c r="G8" s="1321">
        <v>100000</v>
      </c>
      <c r="H8" s="1321">
        <v>2000</v>
      </c>
      <c r="I8" s="1321">
        <v>3000</v>
      </c>
      <c r="J8" s="1321">
        <v>1500</v>
      </c>
      <c r="K8" s="1321">
        <v>300000</v>
      </c>
      <c r="L8" s="1321">
        <v>21000</v>
      </c>
      <c r="M8" s="1321">
        <v>12000</v>
      </c>
      <c r="N8" s="1321">
        <v>60000</v>
      </c>
      <c r="O8" s="1322">
        <f t="shared" si="0"/>
        <v>883000</v>
      </c>
      <c r="P8" s="1017"/>
      <c r="Q8" s="1017"/>
      <c r="R8" s="1017"/>
      <c r="S8" s="1017"/>
      <c r="T8" s="1017"/>
      <c r="U8" s="1017"/>
      <c r="V8" s="1017"/>
      <c r="W8" s="1017"/>
      <c r="X8" s="1017"/>
      <c r="Y8" s="1017"/>
      <c r="Z8" s="1017"/>
      <c r="AA8" s="1017"/>
      <c r="AB8" s="1017"/>
      <c r="AC8" s="1017"/>
      <c r="AD8" s="1017"/>
      <c r="AE8" s="1017"/>
      <c r="AF8" s="1017"/>
      <c r="AG8" s="1017"/>
      <c r="AH8" s="1017"/>
      <c r="AI8" s="1017"/>
      <c r="AJ8" s="1017"/>
      <c r="AK8" s="1017"/>
      <c r="AL8" s="1017"/>
      <c r="AM8" s="1017"/>
      <c r="AN8" s="1017"/>
      <c r="AO8" s="1017"/>
      <c r="AP8" s="1017"/>
      <c r="AQ8" s="1017"/>
      <c r="AR8" s="1017"/>
      <c r="AS8" s="1017"/>
      <c r="AT8" s="1017"/>
      <c r="AU8" s="1017"/>
      <c r="AV8" s="1017"/>
      <c r="AW8" s="1017"/>
      <c r="AX8" s="1017"/>
      <c r="AY8" s="1017"/>
      <c r="AZ8" s="1017"/>
      <c r="BA8" s="1017"/>
      <c r="BB8" s="1017"/>
      <c r="BC8" s="1017"/>
      <c r="BD8" s="1017"/>
      <c r="BE8" s="1017"/>
      <c r="BF8" s="1017"/>
      <c r="BG8" s="1017"/>
      <c r="BH8" s="1017"/>
      <c r="BI8" s="1017"/>
      <c r="BJ8" s="1017"/>
      <c r="BK8" s="1017"/>
      <c r="BL8" s="1017"/>
      <c r="BM8" s="1017"/>
      <c r="BN8" s="1017"/>
      <c r="BO8" s="1017"/>
      <c r="BP8" s="1017"/>
      <c r="BQ8" s="1017"/>
      <c r="BR8" s="1017"/>
      <c r="BS8" s="1017"/>
      <c r="BT8" s="1017"/>
      <c r="BU8" s="1017"/>
      <c r="BV8" s="1017"/>
      <c r="BW8" s="1017"/>
      <c r="BX8" s="1017"/>
      <c r="BY8" s="1017"/>
      <c r="BZ8" s="1017"/>
      <c r="CA8" s="1017"/>
      <c r="CB8" s="1017"/>
      <c r="CC8" s="1017"/>
      <c r="CD8" s="1017"/>
      <c r="CE8" s="1017"/>
      <c r="CF8" s="1017"/>
      <c r="CG8" s="1017"/>
      <c r="CH8" s="1017"/>
      <c r="CI8" s="1017"/>
      <c r="CJ8" s="1017"/>
      <c r="CK8" s="1017"/>
      <c r="CL8" s="1017"/>
      <c r="CM8" s="1017"/>
      <c r="CN8" s="1017"/>
      <c r="CO8" s="1017"/>
      <c r="CP8" s="1017"/>
      <c r="CQ8" s="1017"/>
      <c r="CR8" s="1017"/>
      <c r="CS8" s="1017"/>
      <c r="CT8" s="1017"/>
      <c r="CU8" s="1017"/>
      <c r="CV8" s="1017"/>
      <c r="CW8" s="1017"/>
      <c r="CX8" s="1017"/>
      <c r="CY8" s="1017"/>
      <c r="CZ8" s="1017"/>
      <c r="DA8" s="1017"/>
      <c r="DB8" s="1017"/>
      <c r="DC8" s="1017"/>
      <c r="DD8" s="1017"/>
      <c r="DE8" s="1017"/>
      <c r="DF8" s="1017"/>
      <c r="DG8" s="1017"/>
      <c r="DH8" s="1017"/>
      <c r="DI8" s="1017"/>
      <c r="DJ8" s="1017"/>
      <c r="DK8" s="1017"/>
      <c r="DL8" s="1017"/>
      <c r="DM8" s="1017"/>
      <c r="DN8" s="1017"/>
      <c r="DO8" s="1017"/>
      <c r="DP8" s="1017"/>
      <c r="DQ8" s="1017"/>
      <c r="DR8" s="1017"/>
      <c r="DS8" s="1017"/>
      <c r="DT8" s="1017"/>
      <c r="DU8" s="1017"/>
      <c r="DV8" s="1017"/>
      <c r="DW8" s="1017"/>
      <c r="DX8" s="1017"/>
      <c r="DY8" s="1017"/>
      <c r="DZ8" s="1017"/>
      <c r="EA8" s="1017"/>
      <c r="EB8" s="1017"/>
      <c r="EC8" s="1017"/>
      <c r="ED8" s="1017"/>
      <c r="EE8" s="1017"/>
      <c r="EF8" s="1017"/>
      <c r="EG8" s="1017"/>
      <c r="EH8" s="1017"/>
      <c r="EI8" s="1017"/>
      <c r="EJ8" s="1017"/>
      <c r="EK8" s="1017"/>
      <c r="EL8" s="1017"/>
      <c r="EM8" s="1017"/>
      <c r="EN8" s="1017"/>
      <c r="EO8" s="1017"/>
      <c r="EP8" s="1017"/>
      <c r="EQ8" s="1017"/>
      <c r="ER8" s="1017"/>
      <c r="ES8" s="1017"/>
      <c r="ET8" s="1017"/>
      <c r="EU8" s="1017"/>
      <c r="EV8" s="1017"/>
      <c r="EW8" s="1017"/>
      <c r="EX8" s="1017"/>
      <c r="EY8" s="1017"/>
      <c r="EZ8" s="1017"/>
      <c r="FA8" s="1017"/>
      <c r="FB8" s="1017"/>
      <c r="FC8" s="1017"/>
      <c r="FD8" s="1017"/>
      <c r="FE8" s="1017"/>
      <c r="FF8" s="1017"/>
      <c r="FG8" s="1017"/>
      <c r="FH8" s="1017"/>
      <c r="FI8" s="1017"/>
      <c r="FJ8" s="1017"/>
      <c r="FK8" s="1017"/>
      <c r="FL8" s="1017"/>
      <c r="FM8" s="1017"/>
      <c r="FN8" s="1017"/>
      <c r="FO8" s="1017"/>
      <c r="FP8" s="1017"/>
      <c r="FQ8" s="1017"/>
      <c r="FR8" s="1017"/>
      <c r="FS8" s="1017"/>
      <c r="FT8" s="1017"/>
      <c r="FU8" s="1017"/>
      <c r="FV8" s="1017"/>
      <c r="FW8" s="1017"/>
      <c r="FX8" s="1017"/>
      <c r="FY8" s="1017"/>
      <c r="FZ8" s="1017"/>
      <c r="GA8" s="1017"/>
      <c r="GB8" s="1017"/>
      <c r="GC8" s="1017"/>
      <c r="GD8" s="1017"/>
      <c r="GE8" s="1017"/>
      <c r="GF8" s="1017"/>
      <c r="GG8" s="1017"/>
      <c r="GH8" s="1017"/>
      <c r="GI8" s="1017"/>
      <c r="GJ8" s="1017"/>
      <c r="GK8" s="1017"/>
      <c r="GL8" s="1017"/>
      <c r="GM8" s="1017"/>
      <c r="GN8" s="1017"/>
      <c r="GO8" s="1017"/>
      <c r="GP8" s="1017"/>
      <c r="GQ8" s="1017"/>
      <c r="GR8" s="1017"/>
      <c r="GS8" s="1017"/>
      <c r="GT8" s="1017"/>
      <c r="GU8" s="1017"/>
      <c r="GV8" s="1017"/>
      <c r="GW8" s="1017"/>
      <c r="GX8" s="1017"/>
      <c r="GY8" s="1017"/>
      <c r="GZ8" s="1017"/>
      <c r="HA8" s="1017"/>
      <c r="HB8" s="1017"/>
      <c r="HC8" s="1017"/>
      <c r="HD8" s="1017"/>
      <c r="HE8" s="1017"/>
      <c r="HF8" s="1017"/>
      <c r="HG8" s="1017"/>
      <c r="HH8" s="1017"/>
      <c r="HI8" s="1017"/>
      <c r="HJ8" s="1017"/>
      <c r="HK8" s="1017"/>
      <c r="HL8" s="1017"/>
      <c r="HM8" s="1017"/>
      <c r="HN8" s="1017"/>
      <c r="HO8" s="1017"/>
      <c r="HP8" s="1017"/>
      <c r="HQ8" s="1017"/>
      <c r="HR8" s="1017"/>
      <c r="HS8" s="1017"/>
      <c r="HT8" s="1017"/>
      <c r="HU8" s="1017"/>
      <c r="HV8" s="1017"/>
      <c r="HW8" s="1017"/>
      <c r="HX8" s="1017"/>
      <c r="HY8" s="1017"/>
      <c r="HZ8" s="1017"/>
      <c r="IA8" s="1017"/>
      <c r="IB8" s="1017"/>
      <c r="IC8" s="1017"/>
      <c r="ID8" s="1017"/>
      <c r="IE8" s="1017"/>
      <c r="IF8" s="1017"/>
      <c r="IG8" s="1017"/>
      <c r="IH8" s="1017"/>
      <c r="II8" s="1017"/>
      <c r="IJ8" s="1017"/>
      <c r="IK8" s="1017"/>
      <c r="IL8" s="1017"/>
      <c r="IM8" s="1017"/>
      <c r="IN8" s="1017"/>
      <c r="IO8" s="1017"/>
      <c r="IP8" s="1017"/>
      <c r="IQ8" s="1017"/>
      <c r="IR8" s="1017"/>
      <c r="IS8" s="1017"/>
      <c r="IT8" s="1017"/>
      <c r="IU8" s="1017"/>
    </row>
    <row r="9" spans="1:255">
      <c r="A9" s="1306" t="s">
        <v>72</v>
      </c>
      <c r="B9" s="1309" t="s">
        <v>681</v>
      </c>
      <c r="C9" s="1321">
        <v>54795</v>
      </c>
      <c r="D9" s="1321">
        <v>54795</v>
      </c>
      <c r="E9" s="1321">
        <v>54795</v>
      </c>
      <c r="F9" s="1321">
        <v>54795</v>
      </c>
      <c r="G9" s="1321">
        <v>54795</v>
      </c>
      <c r="H9" s="1321">
        <v>50128</v>
      </c>
      <c r="I9" s="1321">
        <v>52795</v>
      </c>
      <c r="J9" s="1321">
        <v>52795</v>
      </c>
      <c r="K9" s="1321">
        <v>52795</v>
      </c>
      <c r="L9" s="1321">
        <v>53795</v>
      </c>
      <c r="M9" s="1321">
        <v>53795</v>
      </c>
      <c r="N9" s="1321">
        <v>52813</v>
      </c>
      <c r="O9" s="1322">
        <f t="shared" si="0"/>
        <v>642891</v>
      </c>
      <c r="P9" s="1017"/>
      <c r="Q9" s="1017"/>
      <c r="R9" s="1017"/>
      <c r="S9" s="1017"/>
      <c r="T9" s="1017"/>
      <c r="U9" s="1017"/>
      <c r="V9" s="1017"/>
      <c r="W9" s="1017"/>
      <c r="X9" s="1017"/>
      <c r="Y9" s="1017"/>
      <c r="Z9" s="1017"/>
      <c r="AA9" s="1017"/>
      <c r="AB9" s="1017"/>
      <c r="AC9" s="1017"/>
      <c r="AD9" s="1017"/>
      <c r="AE9" s="1017"/>
      <c r="AF9" s="1017"/>
      <c r="AG9" s="1017"/>
      <c r="AH9" s="1017"/>
      <c r="AI9" s="1017"/>
      <c r="AJ9" s="1017"/>
      <c r="AK9" s="1017"/>
      <c r="AL9" s="1017"/>
      <c r="AM9" s="1017"/>
      <c r="AN9" s="1017"/>
      <c r="AO9" s="1017"/>
      <c r="AP9" s="1017"/>
      <c r="AQ9" s="1017"/>
      <c r="AR9" s="1017"/>
      <c r="AS9" s="1017"/>
      <c r="AT9" s="1017"/>
      <c r="AU9" s="1017"/>
      <c r="AV9" s="1017"/>
      <c r="AW9" s="1017"/>
      <c r="AX9" s="1017"/>
      <c r="AY9" s="1017"/>
      <c r="AZ9" s="1017"/>
      <c r="BA9" s="1017"/>
      <c r="BB9" s="1017"/>
      <c r="BC9" s="1017"/>
      <c r="BD9" s="1017"/>
      <c r="BE9" s="1017"/>
      <c r="BF9" s="1017"/>
      <c r="BG9" s="1017"/>
      <c r="BH9" s="1017"/>
      <c r="BI9" s="1017"/>
      <c r="BJ9" s="1017"/>
      <c r="BK9" s="1017"/>
      <c r="BL9" s="1017"/>
      <c r="BM9" s="1017"/>
      <c r="BN9" s="1017"/>
      <c r="BO9" s="1017"/>
      <c r="BP9" s="1017"/>
      <c r="BQ9" s="1017"/>
      <c r="BR9" s="1017"/>
      <c r="BS9" s="1017"/>
      <c r="BT9" s="1017"/>
      <c r="BU9" s="1017"/>
      <c r="BV9" s="1017"/>
      <c r="BW9" s="1017"/>
      <c r="BX9" s="1017"/>
      <c r="BY9" s="1017"/>
      <c r="BZ9" s="1017"/>
      <c r="CA9" s="1017"/>
      <c r="CB9" s="1017"/>
      <c r="CC9" s="1017"/>
      <c r="CD9" s="1017"/>
      <c r="CE9" s="1017"/>
      <c r="CF9" s="1017"/>
      <c r="CG9" s="1017"/>
      <c r="CH9" s="1017"/>
      <c r="CI9" s="1017"/>
      <c r="CJ9" s="1017"/>
      <c r="CK9" s="1017"/>
      <c r="CL9" s="1017"/>
      <c r="CM9" s="1017"/>
      <c r="CN9" s="1017"/>
      <c r="CO9" s="1017"/>
      <c r="CP9" s="1017"/>
      <c r="CQ9" s="1017"/>
      <c r="CR9" s="1017"/>
      <c r="CS9" s="1017"/>
      <c r="CT9" s="1017"/>
      <c r="CU9" s="1017"/>
      <c r="CV9" s="1017"/>
      <c r="CW9" s="1017"/>
      <c r="CX9" s="1017"/>
      <c r="CY9" s="1017"/>
      <c r="CZ9" s="1017"/>
      <c r="DA9" s="1017"/>
      <c r="DB9" s="1017"/>
      <c r="DC9" s="1017"/>
      <c r="DD9" s="1017"/>
      <c r="DE9" s="1017"/>
      <c r="DF9" s="1017"/>
      <c r="DG9" s="1017"/>
      <c r="DH9" s="1017"/>
      <c r="DI9" s="1017"/>
      <c r="DJ9" s="1017"/>
      <c r="DK9" s="1017"/>
      <c r="DL9" s="1017"/>
      <c r="DM9" s="1017"/>
      <c r="DN9" s="1017"/>
      <c r="DO9" s="1017"/>
      <c r="DP9" s="1017"/>
      <c r="DQ9" s="1017"/>
      <c r="DR9" s="1017"/>
      <c r="DS9" s="1017"/>
      <c r="DT9" s="1017"/>
      <c r="DU9" s="1017"/>
      <c r="DV9" s="1017"/>
      <c r="DW9" s="1017"/>
      <c r="DX9" s="1017"/>
      <c r="DY9" s="1017"/>
      <c r="DZ9" s="1017"/>
      <c r="EA9" s="1017"/>
      <c r="EB9" s="1017"/>
      <c r="EC9" s="1017"/>
      <c r="ED9" s="1017"/>
      <c r="EE9" s="1017"/>
      <c r="EF9" s="1017"/>
      <c r="EG9" s="1017"/>
      <c r="EH9" s="1017"/>
      <c r="EI9" s="1017"/>
      <c r="EJ9" s="1017"/>
      <c r="EK9" s="1017"/>
      <c r="EL9" s="1017"/>
      <c r="EM9" s="1017"/>
      <c r="EN9" s="1017"/>
      <c r="EO9" s="1017"/>
      <c r="EP9" s="1017"/>
      <c r="EQ9" s="1017"/>
      <c r="ER9" s="1017"/>
      <c r="ES9" s="1017"/>
      <c r="ET9" s="1017"/>
      <c r="EU9" s="1017"/>
      <c r="EV9" s="1017"/>
      <c r="EW9" s="1017"/>
      <c r="EX9" s="1017"/>
      <c r="EY9" s="1017"/>
      <c r="EZ9" s="1017"/>
      <c r="FA9" s="1017"/>
      <c r="FB9" s="1017"/>
      <c r="FC9" s="1017"/>
      <c r="FD9" s="1017"/>
      <c r="FE9" s="1017"/>
      <c r="FF9" s="1017"/>
      <c r="FG9" s="1017"/>
      <c r="FH9" s="1017"/>
      <c r="FI9" s="1017"/>
      <c r="FJ9" s="1017"/>
      <c r="FK9" s="1017"/>
      <c r="FL9" s="1017"/>
      <c r="FM9" s="1017"/>
      <c r="FN9" s="1017"/>
      <c r="FO9" s="1017"/>
      <c r="FP9" s="1017"/>
      <c r="FQ9" s="1017"/>
      <c r="FR9" s="1017"/>
      <c r="FS9" s="1017"/>
      <c r="FT9" s="1017"/>
      <c r="FU9" s="1017"/>
      <c r="FV9" s="1017"/>
      <c r="FW9" s="1017"/>
      <c r="FX9" s="1017"/>
      <c r="FY9" s="1017"/>
      <c r="FZ9" s="1017"/>
      <c r="GA9" s="1017"/>
      <c r="GB9" s="1017"/>
      <c r="GC9" s="1017"/>
      <c r="GD9" s="1017"/>
      <c r="GE9" s="1017"/>
      <c r="GF9" s="1017"/>
      <c r="GG9" s="1017"/>
      <c r="GH9" s="1017"/>
      <c r="GI9" s="1017"/>
      <c r="GJ9" s="1017"/>
      <c r="GK9" s="1017"/>
      <c r="GL9" s="1017"/>
      <c r="GM9" s="1017"/>
      <c r="GN9" s="1017"/>
      <c r="GO9" s="1017"/>
      <c r="GP9" s="1017"/>
      <c r="GQ9" s="1017"/>
      <c r="GR9" s="1017"/>
      <c r="GS9" s="1017"/>
      <c r="GT9" s="1017"/>
      <c r="GU9" s="1017"/>
      <c r="GV9" s="1017"/>
      <c r="GW9" s="1017"/>
      <c r="GX9" s="1017"/>
      <c r="GY9" s="1017"/>
      <c r="GZ9" s="1017"/>
      <c r="HA9" s="1017"/>
      <c r="HB9" s="1017"/>
      <c r="HC9" s="1017"/>
      <c r="HD9" s="1017"/>
      <c r="HE9" s="1017"/>
      <c r="HF9" s="1017"/>
      <c r="HG9" s="1017"/>
      <c r="HH9" s="1017"/>
      <c r="HI9" s="1017"/>
      <c r="HJ9" s="1017"/>
      <c r="HK9" s="1017"/>
      <c r="HL9" s="1017"/>
      <c r="HM9" s="1017"/>
      <c r="HN9" s="1017"/>
      <c r="HO9" s="1017"/>
      <c r="HP9" s="1017"/>
      <c r="HQ9" s="1017"/>
      <c r="HR9" s="1017"/>
      <c r="HS9" s="1017"/>
      <c r="HT9" s="1017"/>
      <c r="HU9" s="1017"/>
      <c r="HV9" s="1017"/>
      <c r="HW9" s="1017"/>
      <c r="HX9" s="1017"/>
      <c r="HY9" s="1017"/>
      <c r="HZ9" s="1017"/>
      <c r="IA9" s="1017"/>
      <c r="IB9" s="1017"/>
      <c r="IC9" s="1017"/>
      <c r="ID9" s="1017"/>
      <c r="IE9" s="1017"/>
      <c r="IF9" s="1017"/>
      <c r="IG9" s="1017"/>
      <c r="IH9" s="1017"/>
      <c r="II9" s="1017"/>
      <c r="IJ9" s="1017"/>
      <c r="IK9" s="1017"/>
      <c r="IL9" s="1017"/>
      <c r="IM9" s="1017"/>
      <c r="IN9" s="1017"/>
      <c r="IO9" s="1017"/>
      <c r="IP9" s="1017"/>
      <c r="IQ9" s="1017"/>
      <c r="IR9" s="1017"/>
      <c r="IS9" s="1017"/>
      <c r="IT9" s="1017"/>
      <c r="IU9" s="1017"/>
    </row>
    <row r="10" spans="1:255">
      <c r="A10" s="1306" t="s">
        <v>73</v>
      </c>
      <c r="B10" s="1309" t="s">
        <v>682</v>
      </c>
      <c r="C10" s="1321"/>
      <c r="D10" s="1321"/>
      <c r="E10" s="1321">
        <v>4370</v>
      </c>
      <c r="F10" s="1321">
        <v>27819</v>
      </c>
      <c r="G10" s="1321">
        <v>6578</v>
      </c>
      <c r="H10" s="1321">
        <v>7819</v>
      </c>
      <c r="I10" s="1321">
        <v>6166</v>
      </c>
      <c r="J10" s="1321">
        <v>3400</v>
      </c>
      <c r="K10" s="1321">
        <v>6000</v>
      </c>
      <c r="L10" s="1321">
        <v>5000</v>
      </c>
      <c r="M10" s="1321">
        <v>7000</v>
      </c>
      <c r="N10" s="1321"/>
      <c r="O10" s="1322">
        <f t="shared" si="0"/>
        <v>74152</v>
      </c>
      <c r="P10" s="1017"/>
      <c r="Q10" s="1017"/>
      <c r="R10" s="1017"/>
      <c r="S10" s="1017"/>
      <c r="T10" s="1017"/>
      <c r="U10" s="1017"/>
      <c r="V10" s="1017"/>
      <c r="W10" s="1017"/>
      <c r="X10" s="1017"/>
      <c r="Y10" s="1017"/>
      <c r="Z10" s="1017"/>
      <c r="AA10" s="1017"/>
      <c r="AB10" s="1017"/>
      <c r="AC10" s="1017"/>
      <c r="AD10" s="1017"/>
      <c r="AE10" s="1017"/>
      <c r="AF10" s="1017"/>
      <c r="AG10" s="1017"/>
      <c r="AH10" s="1017"/>
      <c r="AI10" s="1017"/>
      <c r="AJ10" s="1017"/>
      <c r="AK10" s="1017"/>
      <c r="AL10" s="1017"/>
      <c r="AM10" s="1017"/>
      <c r="AN10" s="1017"/>
      <c r="AO10" s="1017"/>
      <c r="AP10" s="1017"/>
      <c r="AQ10" s="1017"/>
      <c r="AR10" s="1017"/>
      <c r="AS10" s="1017"/>
      <c r="AT10" s="1017"/>
      <c r="AU10" s="1017"/>
      <c r="AV10" s="1017"/>
      <c r="AW10" s="1017"/>
      <c r="AX10" s="1017"/>
      <c r="AY10" s="1017"/>
      <c r="AZ10" s="1017"/>
      <c r="BA10" s="1017"/>
      <c r="BB10" s="1017"/>
      <c r="BC10" s="1017"/>
      <c r="BD10" s="1017"/>
      <c r="BE10" s="1017"/>
      <c r="BF10" s="1017"/>
      <c r="BG10" s="1017"/>
      <c r="BH10" s="1017"/>
      <c r="BI10" s="1017"/>
      <c r="BJ10" s="1017"/>
      <c r="BK10" s="1017"/>
      <c r="BL10" s="1017"/>
      <c r="BM10" s="1017"/>
      <c r="BN10" s="1017"/>
      <c r="BO10" s="1017"/>
      <c r="BP10" s="1017"/>
      <c r="BQ10" s="1017"/>
      <c r="BR10" s="1017"/>
      <c r="BS10" s="1017"/>
      <c r="BT10" s="1017"/>
      <c r="BU10" s="1017"/>
      <c r="BV10" s="1017"/>
      <c r="BW10" s="1017"/>
      <c r="BX10" s="1017"/>
      <c r="BY10" s="1017"/>
      <c r="BZ10" s="1017"/>
      <c r="CA10" s="1017"/>
      <c r="CB10" s="1017"/>
      <c r="CC10" s="1017"/>
      <c r="CD10" s="1017"/>
      <c r="CE10" s="1017"/>
      <c r="CF10" s="1017"/>
      <c r="CG10" s="1017"/>
      <c r="CH10" s="1017"/>
      <c r="CI10" s="1017"/>
      <c r="CJ10" s="1017"/>
      <c r="CK10" s="1017"/>
      <c r="CL10" s="1017"/>
      <c r="CM10" s="1017"/>
      <c r="CN10" s="1017"/>
      <c r="CO10" s="1017"/>
      <c r="CP10" s="1017"/>
      <c r="CQ10" s="1017"/>
      <c r="CR10" s="1017"/>
      <c r="CS10" s="1017"/>
      <c r="CT10" s="1017"/>
      <c r="CU10" s="1017"/>
      <c r="CV10" s="1017"/>
      <c r="CW10" s="1017"/>
      <c r="CX10" s="1017"/>
      <c r="CY10" s="1017"/>
      <c r="CZ10" s="1017"/>
      <c r="DA10" s="1017"/>
      <c r="DB10" s="1017"/>
      <c r="DC10" s="1017"/>
      <c r="DD10" s="1017"/>
      <c r="DE10" s="1017"/>
      <c r="DF10" s="1017"/>
      <c r="DG10" s="1017"/>
      <c r="DH10" s="1017"/>
      <c r="DI10" s="1017"/>
      <c r="DJ10" s="1017"/>
      <c r="DK10" s="1017"/>
      <c r="DL10" s="1017"/>
      <c r="DM10" s="1017"/>
      <c r="DN10" s="1017"/>
      <c r="DO10" s="1017"/>
      <c r="DP10" s="1017"/>
      <c r="DQ10" s="1017"/>
      <c r="DR10" s="1017"/>
      <c r="DS10" s="1017"/>
      <c r="DT10" s="1017"/>
      <c r="DU10" s="1017"/>
      <c r="DV10" s="1017"/>
      <c r="DW10" s="1017"/>
      <c r="DX10" s="1017"/>
      <c r="DY10" s="1017"/>
      <c r="DZ10" s="1017"/>
      <c r="EA10" s="1017"/>
      <c r="EB10" s="1017"/>
      <c r="EC10" s="1017"/>
      <c r="ED10" s="1017"/>
      <c r="EE10" s="1017"/>
      <c r="EF10" s="1017"/>
      <c r="EG10" s="1017"/>
      <c r="EH10" s="1017"/>
      <c r="EI10" s="1017"/>
      <c r="EJ10" s="1017"/>
      <c r="EK10" s="1017"/>
      <c r="EL10" s="1017"/>
      <c r="EM10" s="1017"/>
      <c r="EN10" s="1017"/>
      <c r="EO10" s="1017"/>
      <c r="EP10" s="1017"/>
      <c r="EQ10" s="1017"/>
      <c r="ER10" s="1017"/>
      <c r="ES10" s="1017"/>
      <c r="ET10" s="1017"/>
      <c r="EU10" s="1017"/>
      <c r="EV10" s="1017"/>
      <c r="EW10" s="1017"/>
      <c r="EX10" s="1017"/>
      <c r="EY10" s="1017"/>
      <c r="EZ10" s="1017"/>
      <c r="FA10" s="1017"/>
      <c r="FB10" s="1017"/>
      <c r="FC10" s="1017"/>
      <c r="FD10" s="1017"/>
      <c r="FE10" s="1017"/>
      <c r="FF10" s="1017"/>
      <c r="FG10" s="1017"/>
      <c r="FH10" s="1017"/>
      <c r="FI10" s="1017"/>
      <c r="FJ10" s="1017"/>
      <c r="FK10" s="1017"/>
      <c r="FL10" s="1017"/>
      <c r="FM10" s="1017"/>
      <c r="FN10" s="1017"/>
      <c r="FO10" s="1017"/>
      <c r="FP10" s="1017"/>
      <c r="FQ10" s="1017"/>
      <c r="FR10" s="1017"/>
      <c r="FS10" s="1017"/>
      <c r="FT10" s="1017"/>
      <c r="FU10" s="1017"/>
      <c r="FV10" s="1017"/>
      <c r="FW10" s="1017"/>
      <c r="FX10" s="1017"/>
      <c r="FY10" s="1017"/>
      <c r="FZ10" s="1017"/>
      <c r="GA10" s="1017"/>
      <c r="GB10" s="1017"/>
      <c r="GC10" s="1017"/>
      <c r="GD10" s="1017"/>
      <c r="GE10" s="1017"/>
      <c r="GF10" s="1017"/>
      <c r="GG10" s="1017"/>
      <c r="GH10" s="1017"/>
      <c r="GI10" s="1017"/>
      <c r="GJ10" s="1017"/>
      <c r="GK10" s="1017"/>
      <c r="GL10" s="1017"/>
      <c r="GM10" s="1017"/>
      <c r="GN10" s="1017"/>
      <c r="GO10" s="1017"/>
      <c r="GP10" s="1017"/>
      <c r="GQ10" s="1017"/>
      <c r="GR10" s="1017"/>
      <c r="GS10" s="1017"/>
      <c r="GT10" s="1017"/>
      <c r="GU10" s="1017"/>
      <c r="GV10" s="1017"/>
      <c r="GW10" s="1017"/>
      <c r="GX10" s="1017"/>
      <c r="GY10" s="1017"/>
      <c r="GZ10" s="1017"/>
      <c r="HA10" s="1017"/>
      <c r="HB10" s="1017"/>
      <c r="HC10" s="1017"/>
      <c r="HD10" s="1017"/>
      <c r="HE10" s="1017"/>
      <c r="HF10" s="1017"/>
      <c r="HG10" s="1017"/>
      <c r="HH10" s="1017"/>
      <c r="HI10" s="1017"/>
      <c r="HJ10" s="1017"/>
      <c r="HK10" s="1017"/>
      <c r="HL10" s="1017"/>
      <c r="HM10" s="1017"/>
      <c r="HN10" s="1017"/>
      <c r="HO10" s="1017"/>
      <c r="HP10" s="1017"/>
      <c r="HQ10" s="1017"/>
      <c r="HR10" s="1017"/>
      <c r="HS10" s="1017"/>
      <c r="HT10" s="1017"/>
      <c r="HU10" s="1017"/>
      <c r="HV10" s="1017"/>
      <c r="HW10" s="1017"/>
      <c r="HX10" s="1017"/>
      <c r="HY10" s="1017"/>
      <c r="HZ10" s="1017"/>
      <c r="IA10" s="1017"/>
      <c r="IB10" s="1017"/>
      <c r="IC10" s="1017"/>
      <c r="ID10" s="1017"/>
      <c r="IE10" s="1017"/>
      <c r="IF10" s="1017"/>
      <c r="IG10" s="1017"/>
      <c r="IH10" s="1017"/>
      <c r="II10" s="1017"/>
      <c r="IJ10" s="1017"/>
      <c r="IK10" s="1017"/>
      <c r="IL10" s="1017"/>
      <c r="IM10" s="1017"/>
      <c r="IN10" s="1017"/>
      <c r="IO10" s="1017"/>
      <c r="IP10" s="1017"/>
      <c r="IQ10" s="1017"/>
      <c r="IR10" s="1017"/>
      <c r="IS10" s="1017"/>
      <c r="IT10" s="1017"/>
      <c r="IU10" s="1017"/>
    </row>
    <row r="11" spans="1:255" ht="30">
      <c r="A11" s="1306" t="s">
        <v>74</v>
      </c>
      <c r="B11" s="1318" t="s">
        <v>148</v>
      </c>
      <c r="C11" s="1321"/>
      <c r="D11" s="1321"/>
      <c r="E11" s="1321"/>
      <c r="F11" s="1321"/>
      <c r="G11" s="1321"/>
      <c r="H11" s="1321"/>
      <c r="I11" s="1321"/>
      <c r="J11" s="1321"/>
      <c r="K11" s="1321"/>
      <c r="L11" s="1321"/>
      <c r="M11" s="1321"/>
      <c r="N11" s="1321"/>
      <c r="O11" s="1322">
        <f t="shared" si="0"/>
        <v>0</v>
      </c>
      <c r="P11" s="1017"/>
      <c r="Q11" s="1017"/>
      <c r="R11" s="1017"/>
      <c r="S11" s="1017"/>
      <c r="T11" s="1017"/>
      <c r="U11" s="1017"/>
      <c r="V11" s="1017"/>
      <c r="W11" s="1017"/>
      <c r="X11" s="1017"/>
      <c r="Y11" s="1017"/>
      <c r="Z11" s="1017"/>
      <c r="AA11" s="1017"/>
      <c r="AB11" s="1017"/>
      <c r="AC11" s="1017"/>
      <c r="AD11" s="1017"/>
      <c r="AE11" s="1017"/>
      <c r="AF11" s="1017"/>
      <c r="AG11" s="1017"/>
      <c r="AH11" s="1017"/>
      <c r="AI11" s="1017"/>
      <c r="AJ11" s="1017"/>
      <c r="AK11" s="1017"/>
      <c r="AL11" s="1017"/>
      <c r="AM11" s="1017"/>
      <c r="AN11" s="1017"/>
      <c r="AO11" s="1017"/>
      <c r="AP11" s="1017"/>
      <c r="AQ11" s="1017"/>
      <c r="AR11" s="1017"/>
      <c r="AS11" s="1017"/>
      <c r="AT11" s="1017"/>
      <c r="AU11" s="1017"/>
      <c r="AV11" s="1017"/>
      <c r="AW11" s="1017"/>
      <c r="AX11" s="1017"/>
      <c r="AY11" s="1017"/>
      <c r="AZ11" s="1017"/>
      <c r="BA11" s="1017"/>
      <c r="BB11" s="1017"/>
      <c r="BC11" s="1017"/>
      <c r="BD11" s="1017"/>
      <c r="BE11" s="1017"/>
      <c r="BF11" s="1017"/>
      <c r="BG11" s="1017"/>
      <c r="BH11" s="1017"/>
      <c r="BI11" s="1017"/>
      <c r="BJ11" s="1017"/>
      <c r="BK11" s="1017"/>
      <c r="BL11" s="1017"/>
      <c r="BM11" s="1017"/>
      <c r="BN11" s="1017"/>
      <c r="BO11" s="1017"/>
      <c r="BP11" s="1017"/>
      <c r="BQ11" s="1017"/>
      <c r="BR11" s="1017"/>
      <c r="BS11" s="1017"/>
      <c r="BT11" s="1017"/>
      <c r="BU11" s="1017"/>
      <c r="BV11" s="1017"/>
      <c r="BW11" s="1017"/>
      <c r="BX11" s="1017"/>
      <c r="BY11" s="1017"/>
      <c r="BZ11" s="1017"/>
      <c r="CA11" s="1017"/>
      <c r="CB11" s="1017"/>
      <c r="CC11" s="1017"/>
      <c r="CD11" s="1017"/>
      <c r="CE11" s="1017"/>
      <c r="CF11" s="1017"/>
      <c r="CG11" s="1017"/>
      <c r="CH11" s="1017"/>
      <c r="CI11" s="1017"/>
      <c r="CJ11" s="1017"/>
      <c r="CK11" s="1017"/>
      <c r="CL11" s="1017"/>
      <c r="CM11" s="1017"/>
      <c r="CN11" s="1017"/>
      <c r="CO11" s="1017"/>
      <c r="CP11" s="1017"/>
      <c r="CQ11" s="1017"/>
      <c r="CR11" s="1017"/>
      <c r="CS11" s="1017"/>
      <c r="CT11" s="1017"/>
      <c r="CU11" s="1017"/>
      <c r="CV11" s="1017"/>
      <c r="CW11" s="1017"/>
      <c r="CX11" s="1017"/>
      <c r="CY11" s="1017"/>
      <c r="CZ11" s="1017"/>
      <c r="DA11" s="1017"/>
      <c r="DB11" s="1017"/>
      <c r="DC11" s="1017"/>
      <c r="DD11" s="1017"/>
      <c r="DE11" s="1017"/>
      <c r="DF11" s="1017"/>
      <c r="DG11" s="1017"/>
      <c r="DH11" s="1017"/>
      <c r="DI11" s="1017"/>
      <c r="DJ11" s="1017"/>
      <c r="DK11" s="1017"/>
      <c r="DL11" s="1017"/>
      <c r="DM11" s="1017"/>
      <c r="DN11" s="1017"/>
      <c r="DO11" s="1017"/>
      <c r="DP11" s="1017"/>
      <c r="DQ11" s="1017"/>
      <c r="DR11" s="1017"/>
      <c r="DS11" s="1017"/>
      <c r="DT11" s="1017"/>
      <c r="DU11" s="1017"/>
      <c r="DV11" s="1017"/>
      <c r="DW11" s="1017"/>
      <c r="DX11" s="1017"/>
      <c r="DY11" s="1017"/>
      <c r="DZ11" s="1017"/>
      <c r="EA11" s="1017"/>
      <c r="EB11" s="1017"/>
      <c r="EC11" s="1017"/>
      <c r="ED11" s="1017"/>
      <c r="EE11" s="1017"/>
      <c r="EF11" s="1017"/>
      <c r="EG11" s="1017"/>
      <c r="EH11" s="1017"/>
      <c r="EI11" s="1017"/>
      <c r="EJ11" s="1017"/>
      <c r="EK11" s="1017"/>
      <c r="EL11" s="1017"/>
      <c r="EM11" s="1017"/>
      <c r="EN11" s="1017"/>
      <c r="EO11" s="1017"/>
      <c r="EP11" s="1017"/>
      <c r="EQ11" s="1017"/>
      <c r="ER11" s="1017"/>
      <c r="ES11" s="1017"/>
      <c r="ET11" s="1017"/>
      <c r="EU11" s="1017"/>
      <c r="EV11" s="1017"/>
      <c r="EW11" s="1017"/>
      <c r="EX11" s="1017"/>
      <c r="EY11" s="1017"/>
      <c r="EZ11" s="1017"/>
      <c r="FA11" s="1017"/>
      <c r="FB11" s="1017"/>
      <c r="FC11" s="1017"/>
      <c r="FD11" s="1017"/>
      <c r="FE11" s="1017"/>
      <c r="FF11" s="1017"/>
      <c r="FG11" s="1017"/>
      <c r="FH11" s="1017"/>
      <c r="FI11" s="1017"/>
      <c r="FJ11" s="1017"/>
      <c r="FK11" s="1017"/>
      <c r="FL11" s="1017"/>
      <c r="FM11" s="1017"/>
      <c r="FN11" s="1017"/>
      <c r="FO11" s="1017"/>
      <c r="FP11" s="1017"/>
      <c r="FQ11" s="1017"/>
      <c r="FR11" s="1017"/>
      <c r="FS11" s="1017"/>
      <c r="FT11" s="1017"/>
      <c r="FU11" s="1017"/>
      <c r="FV11" s="1017"/>
      <c r="FW11" s="1017"/>
      <c r="FX11" s="1017"/>
      <c r="FY11" s="1017"/>
      <c r="FZ11" s="1017"/>
      <c r="GA11" s="1017"/>
      <c r="GB11" s="1017"/>
      <c r="GC11" s="1017"/>
      <c r="GD11" s="1017"/>
      <c r="GE11" s="1017"/>
      <c r="GF11" s="1017"/>
      <c r="GG11" s="1017"/>
      <c r="GH11" s="1017"/>
      <c r="GI11" s="1017"/>
      <c r="GJ11" s="1017"/>
      <c r="GK11" s="1017"/>
      <c r="GL11" s="1017"/>
      <c r="GM11" s="1017"/>
      <c r="GN11" s="1017"/>
      <c r="GO11" s="1017"/>
      <c r="GP11" s="1017"/>
      <c r="GQ11" s="1017"/>
      <c r="GR11" s="1017"/>
      <c r="GS11" s="1017"/>
      <c r="GT11" s="1017"/>
      <c r="GU11" s="1017"/>
      <c r="GV11" s="1017"/>
      <c r="GW11" s="1017"/>
      <c r="GX11" s="1017"/>
      <c r="GY11" s="1017"/>
      <c r="GZ11" s="1017"/>
      <c r="HA11" s="1017"/>
      <c r="HB11" s="1017"/>
      <c r="HC11" s="1017"/>
      <c r="HD11" s="1017"/>
      <c r="HE11" s="1017"/>
      <c r="HF11" s="1017"/>
      <c r="HG11" s="1017"/>
      <c r="HH11" s="1017"/>
      <c r="HI11" s="1017"/>
      <c r="HJ11" s="1017"/>
      <c r="HK11" s="1017"/>
      <c r="HL11" s="1017"/>
      <c r="HM11" s="1017"/>
      <c r="HN11" s="1017"/>
      <c r="HO11" s="1017"/>
      <c r="HP11" s="1017"/>
      <c r="HQ11" s="1017"/>
      <c r="HR11" s="1017"/>
      <c r="HS11" s="1017"/>
      <c r="HT11" s="1017"/>
      <c r="HU11" s="1017"/>
      <c r="HV11" s="1017"/>
      <c r="HW11" s="1017"/>
      <c r="HX11" s="1017"/>
      <c r="HY11" s="1017"/>
      <c r="HZ11" s="1017"/>
      <c r="IA11" s="1017"/>
      <c r="IB11" s="1017"/>
      <c r="IC11" s="1017"/>
      <c r="ID11" s="1017"/>
      <c r="IE11" s="1017"/>
      <c r="IF11" s="1017"/>
      <c r="IG11" s="1017"/>
      <c r="IH11" s="1017"/>
      <c r="II11" s="1017"/>
      <c r="IJ11" s="1017"/>
      <c r="IK11" s="1017"/>
      <c r="IL11" s="1017"/>
      <c r="IM11" s="1017"/>
      <c r="IN11" s="1017"/>
      <c r="IO11" s="1017"/>
      <c r="IP11" s="1017"/>
      <c r="IQ11" s="1017"/>
      <c r="IR11" s="1017"/>
      <c r="IS11" s="1017"/>
      <c r="IT11" s="1017"/>
      <c r="IU11" s="1017"/>
    </row>
    <row r="12" spans="1:255" ht="30">
      <c r="A12" s="1306" t="s">
        <v>75</v>
      </c>
      <c r="B12" s="1307" t="s">
        <v>149</v>
      </c>
      <c r="C12" s="1321">
        <v>330</v>
      </c>
      <c r="D12" s="1321">
        <v>30</v>
      </c>
      <c r="E12" s="1321">
        <v>30</v>
      </c>
      <c r="F12" s="1321">
        <v>330</v>
      </c>
      <c r="G12" s="1321">
        <v>30</v>
      </c>
      <c r="H12" s="1321">
        <v>30</v>
      </c>
      <c r="I12" s="1321">
        <v>300</v>
      </c>
      <c r="J12" s="1321">
        <v>30</v>
      </c>
      <c r="K12" s="1321">
        <v>30</v>
      </c>
      <c r="L12" s="1321">
        <v>300</v>
      </c>
      <c r="M12" s="1321">
        <v>30</v>
      </c>
      <c r="N12" s="1321">
        <v>30</v>
      </c>
      <c r="O12" s="1322">
        <f t="shared" si="0"/>
        <v>1500</v>
      </c>
      <c r="P12" s="1017"/>
      <c r="Q12" s="1017"/>
      <c r="R12" s="1017"/>
      <c r="S12" s="1017"/>
      <c r="T12" s="1017"/>
      <c r="U12" s="1017"/>
      <c r="V12" s="1017"/>
      <c r="W12" s="1017"/>
      <c r="X12" s="1017"/>
      <c r="Y12" s="1017"/>
      <c r="Z12" s="1017"/>
      <c r="AA12" s="1017"/>
      <c r="AB12" s="1017"/>
      <c r="AC12" s="1017"/>
      <c r="AD12" s="1017"/>
      <c r="AE12" s="1017"/>
      <c r="AF12" s="1017"/>
      <c r="AG12" s="1017"/>
      <c r="AH12" s="1017"/>
      <c r="AI12" s="1017"/>
      <c r="AJ12" s="1017"/>
      <c r="AK12" s="1017"/>
      <c r="AL12" s="1017"/>
      <c r="AM12" s="1017"/>
      <c r="AN12" s="1017"/>
      <c r="AO12" s="1017"/>
      <c r="AP12" s="1017"/>
      <c r="AQ12" s="1017"/>
      <c r="AR12" s="1017"/>
      <c r="AS12" s="1017"/>
      <c r="AT12" s="1017"/>
      <c r="AU12" s="1017"/>
      <c r="AV12" s="1017"/>
      <c r="AW12" s="1017"/>
      <c r="AX12" s="1017"/>
      <c r="AY12" s="1017"/>
      <c r="AZ12" s="1017"/>
      <c r="BA12" s="1017"/>
      <c r="BB12" s="1017"/>
      <c r="BC12" s="1017"/>
      <c r="BD12" s="1017"/>
      <c r="BE12" s="1017"/>
      <c r="BF12" s="1017"/>
      <c r="BG12" s="1017"/>
      <c r="BH12" s="1017"/>
      <c r="BI12" s="1017"/>
      <c r="BJ12" s="1017"/>
      <c r="BK12" s="1017"/>
      <c r="BL12" s="1017"/>
      <c r="BM12" s="1017"/>
      <c r="BN12" s="1017"/>
      <c r="BO12" s="1017"/>
      <c r="BP12" s="1017"/>
      <c r="BQ12" s="1017"/>
      <c r="BR12" s="1017"/>
      <c r="BS12" s="1017"/>
      <c r="BT12" s="1017"/>
      <c r="BU12" s="1017"/>
      <c r="BV12" s="1017"/>
      <c r="BW12" s="1017"/>
      <c r="BX12" s="1017"/>
      <c r="BY12" s="1017"/>
      <c r="BZ12" s="1017"/>
      <c r="CA12" s="1017"/>
      <c r="CB12" s="1017"/>
      <c r="CC12" s="1017"/>
      <c r="CD12" s="1017"/>
      <c r="CE12" s="1017"/>
      <c r="CF12" s="1017"/>
      <c r="CG12" s="1017"/>
      <c r="CH12" s="1017"/>
      <c r="CI12" s="1017"/>
      <c r="CJ12" s="1017"/>
      <c r="CK12" s="1017"/>
      <c r="CL12" s="1017"/>
      <c r="CM12" s="1017"/>
      <c r="CN12" s="1017"/>
      <c r="CO12" s="1017"/>
      <c r="CP12" s="1017"/>
      <c r="CQ12" s="1017"/>
      <c r="CR12" s="1017"/>
      <c r="CS12" s="1017"/>
      <c r="CT12" s="1017"/>
      <c r="CU12" s="1017"/>
      <c r="CV12" s="1017"/>
      <c r="CW12" s="1017"/>
      <c r="CX12" s="1017"/>
      <c r="CY12" s="1017"/>
      <c r="CZ12" s="1017"/>
      <c r="DA12" s="1017"/>
      <c r="DB12" s="1017"/>
      <c r="DC12" s="1017"/>
      <c r="DD12" s="1017"/>
      <c r="DE12" s="1017"/>
      <c r="DF12" s="1017"/>
      <c r="DG12" s="1017"/>
      <c r="DH12" s="1017"/>
      <c r="DI12" s="1017"/>
      <c r="DJ12" s="1017"/>
      <c r="DK12" s="1017"/>
      <c r="DL12" s="1017"/>
      <c r="DM12" s="1017"/>
      <c r="DN12" s="1017"/>
      <c r="DO12" s="1017"/>
      <c r="DP12" s="1017"/>
      <c r="DQ12" s="1017"/>
      <c r="DR12" s="1017"/>
      <c r="DS12" s="1017"/>
      <c r="DT12" s="1017"/>
      <c r="DU12" s="1017"/>
      <c r="DV12" s="1017"/>
      <c r="DW12" s="1017"/>
      <c r="DX12" s="1017"/>
      <c r="DY12" s="1017"/>
      <c r="DZ12" s="1017"/>
      <c r="EA12" s="1017"/>
      <c r="EB12" s="1017"/>
      <c r="EC12" s="1017"/>
      <c r="ED12" s="1017"/>
      <c r="EE12" s="1017"/>
      <c r="EF12" s="1017"/>
      <c r="EG12" s="1017"/>
      <c r="EH12" s="1017"/>
      <c r="EI12" s="1017"/>
      <c r="EJ12" s="1017"/>
      <c r="EK12" s="1017"/>
      <c r="EL12" s="1017"/>
      <c r="EM12" s="1017"/>
      <c r="EN12" s="1017"/>
      <c r="EO12" s="1017"/>
      <c r="EP12" s="1017"/>
      <c r="EQ12" s="1017"/>
      <c r="ER12" s="1017"/>
      <c r="ES12" s="1017"/>
      <c r="ET12" s="1017"/>
      <c r="EU12" s="1017"/>
      <c r="EV12" s="1017"/>
      <c r="EW12" s="1017"/>
      <c r="EX12" s="1017"/>
      <c r="EY12" s="1017"/>
      <c r="EZ12" s="1017"/>
      <c r="FA12" s="1017"/>
      <c r="FB12" s="1017"/>
      <c r="FC12" s="1017"/>
      <c r="FD12" s="1017"/>
      <c r="FE12" s="1017"/>
      <c r="FF12" s="1017"/>
      <c r="FG12" s="1017"/>
      <c r="FH12" s="1017"/>
      <c r="FI12" s="1017"/>
      <c r="FJ12" s="1017"/>
      <c r="FK12" s="1017"/>
      <c r="FL12" s="1017"/>
      <c r="FM12" s="1017"/>
      <c r="FN12" s="1017"/>
      <c r="FO12" s="1017"/>
      <c r="FP12" s="1017"/>
      <c r="FQ12" s="1017"/>
      <c r="FR12" s="1017"/>
      <c r="FS12" s="1017"/>
      <c r="FT12" s="1017"/>
      <c r="FU12" s="1017"/>
      <c r="FV12" s="1017"/>
      <c r="FW12" s="1017"/>
      <c r="FX12" s="1017"/>
      <c r="FY12" s="1017"/>
      <c r="FZ12" s="1017"/>
      <c r="GA12" s="1017"/>
      <c r="GB12" s="1017"/>
      <c r="GC12" s="1017"/>
      <c r="GD12" s="1017"/>
      <c r="GE12" s="1017"/>
      <c r="GF12" s="1017"/>
      <c r="GG12" s="1017"/>
      <c r="GH12" s="1017"/>
      <c r="GI12" s="1017"/>
      <c r="GJ12" s="1017"/>
      <c r="GK12" s="1017"/>
      <c r="GL12" s="1017"/>
      <c r="GM12" s="1017"/>
      <c r="GN12" s="1017"/>
      <c r="GO12" s="1017"/>
      <c r="GP12" s="1017"/>
      <c r="GQ12" s="1017"/>
      <c r="GR12" s="1017"/>
      <c r="GS12" s="1017"/>
      <c r="GT12" s="1017"/>
      <c r="GU12" s="1017"/>
      <c r="GV12" s="1017"/>
      <c r="GW12" s="1017"/>
      <c r="GX12" s="1017"/>
      <c r="GY12" s="1017"/>
      <c r="GZ12" s="1017"/>
      <c r="HA12" s="1017"/>
      <c r="HB12" s="1017"/>
      <c r="HC12" s="1017"/>
      <c r="HD12" s="1017"/>
      <c r="HE12" s="1017"/>
      <c r="HF12" s="1017"/>
      <c r="HG12" s="1017"/>
      <c r="HH12" s="1017"/>
      <c r="HI12" s="1017"/>
      <c r="HJ12" s="1017"/>
      <c r="HK12" s="1017"/>
      <c r="HL12" s="1017"/>
      <c r="HM12" s="1017"/>
      <c r="HN12" s="1017"/>
      <c r="HO12" s="1017"/>
      <c r="HP12" s="1017"/>
      <c r="HQ12" s="1017"/>
      <c r="HR12" s="1017"/>
      <c r="HS12" s="1017"/>
      <c r="HT12" s="1017"/>
      <c r="HU12" s="1017"/>
      <c r="HV12" s="1017"/>
      <c r="HW12" s="1017"/>
      <c r="HX12" s="1017"/>
      <c r="HY12" s="1017"/>
      <c r="HZ12" s="1017"/>
      <c r="IA12" s="1017"/>
      <c r="IB12" s="1017"/>
      <c r="IC12" s="1017"/>
      <c r="ID12" s="1017"/>
      <c r="IE12" s="1017"/>
      <c r="IF12" s="1017"/>
      <c r="IG12" s="1017"/>
      <c r="IH12" s="1017"/>
      <c r="II12" s="1017"/>
      <c r="IJ12" s="1017"/>
      <c r="IK12" s="1017"/>
      <c r="IL12" s="1017"/>
      <c r="IM12" s="1017"/>
      <c r="IN12" s="1017"/>
      <c r="IO12" s="1017"/>
      <c r="IP12" s="1017"/>
      <c r="IQ12" s="1017"/>
      <c r="IR12" s="1017"/>
      <c r="IS12" s="1017"/>
      <c r="IT12" s="1017"/>
      <c r="IU12" s="1017"/>
    </row>
    <row r="13" spans="1:255" ht="16.5" thickBot="1">
      <c r="A13" s="1306" t="s">
        <v>76</v>
      </c>
      <c r="B13" s="1310" t="s">
        <v>683</v>
      </c>
      <c r="C13" s="1325">
        <v>65476</v>
      </c>
      <c r="D13" s="1325">
        <v>82967</v>
      </c>
      <c r="E13" s="1325"/>
      <c r="F13" s="1325"/>
      <c r="G13" s="1325"/>
      <c r="H13" s="1325">
        <v>66446</v>
      </c>
      <c r="I13" s="1325">
        <v>91307</v>
      </c>
      <c r="J13" s="1325">
        <v>99968</v>
      </c>
      <c r="K13" s="1325"/>
      <c r="L13" s="1325"/>
      <c r="M13" s="1325">
        <v>95374</v>
      </c>
      <c r="N13" s="1325">
        <v>55819</v>
      </c>
      <c r="O13" s="1326">
        <f t="shared" si="0"/>
        <v>557357</v>
      </c>
      <c r="P13" s="1017"/>
      <c r="Q13" s="1017"/>
      <c r="R13" s="1017"/>
      <c r="S13" s="1017"/>
      <c r="T13" s="1017"/>
      <c r="U13" s="1017"/>
      <c r="V13" s="1017"/>
      <c r="W13" s="1017"/>
      <c r="X13" s="1017"/>
      <c r="Y13" s="1017"/>
      <c r="Z13" s="1017"/>
      <c r="AA13" s="1017"/>
      <c r="AB13" s="1017"/>
      <c r="AC13" s="1017"/>
      <c r="AD13" s="1017"/>
      <c r="AE13" s="1017"/>
      <c r="AF13" s="1017"/>
      <c r="AG13" s="1017"/>
      <c r="AH13" s="1017"/>
      <c r="AI13" s="1017"/>
      <c r="AJ13" s="1017"/>
      <c r="AK13" s="1017"/>
      <c r="AL13" s="1017"/>
      <c r="AM13" s="1017"/>
      <c r="AN13" s="1017"/>
      <c r="AO13" s="1017"/>
      <c r="AP13" s="1017"/>
      <c r="AQ13" s="1017"/>
      <c r="AR13" s="1017"/>
      <c r="AS13" s="1017"/>
      <c r="AT13" s="1017"/>
      <c r="AU13" s="1017"/>
      <c r="AV13" s="1017"/>
      <c r="AW13" s="1017"/>
      <c r="AX13" s="1017"/>
      <c r="AY13" s="1017"/>
      <c r="AZ13" s="1017"/>
      <c r="BA13" s="1017"/>
      <c r="BB13" s="1017"/>
      <c r="BC13" s="1017"/>
      <c r="BD13" s="1017"/>
      <c r="BE13" s="1017"/>
      <c r="BF13" s="1017"/>
      <c r="BG13" s="1017"/>
      <c r="BH13" s="1017"/>
      <c r="BI13" s="1017"/>
      <c r="BJ13" s="1017"/>
      <c r="BK13" s="1017"/>
      <c r="BL13" s="1017"/>
      <c r="BM13" s="1017"/>
      <c r="BN13" s="1017"/>
      <c r="BO13" s="1017"/>
      <c r="BP13" s="1017"/>
      <c r="BQ13" s="1017"/>
      <c r="BR13" s="1017"/>
      <c r="BS13" s="1017"/>
      <c r="BT13" s="1017"/>
      <c r="BU13" s="1017"/>
      <c r="BV13" s="1017"/>
      <c r="BW13" s="1017"/>
      <c r="BX13" s="1017"/>
      <c r="BY13" s="1017"/>
      <c r="BZ13" s="1017"/>
      <c r="CA13" s="1017"/>
      <c r="CB13" s="1017"/>
      <c r="CC13" s="1017"/>
      <c r="CD13" s="1017"/>
      <c r="CE13" s="1017"/>
      <c r="CF13" s="1017"/>
      <c r="CG13" s="1017"/>
      <c r="CH13" s="1017"/>
      <c r="CI13" s="1017"/>
      <c r="CJ13" s="1017"/>
      <c r="CK13" s="1017"/>
      <c r="CL13" s="1017"/>
      <c r="CM13" s="1017"/>
      <c r="CN13" s="1017"/>
      <c r="CO13" s="1017"/>
      <c r="CP13" s="1017"/>
      <c r="CQ13" s="1017"/>
      <c r="CR13" s="1017"/>
      <c r="CS13" s="1017"/>
      <c r="CT13" s="1017"/>
      <c r="CU13" s="1017"/>
      <c r="CV13" s="1017"/>
      <c r="CW13" s="1017"/>
      <c r="CX13" s="1017"/>
      <c r="CY13" s="1017"/>
      <c r="CZ13" s="1017"/>
      <c r="DA13" s="1017"/>
      <c r="DB13" s="1017"/>
      <c r="DC13" s="1017"/>
      <c r="DD13" s="1017"/>
      <c r="DE13" s="1017"/>
      <c r="DF13" s="1017"/>
      <c r="DG13" s="1017"/>
      <c r="DH13" s="1017"/>
      <c r="DI13" s="1017"/>
      <c r="DJ13" s="1017"/>
      <c r="DK13" s="1017"/>
      <c r="DL13" s="1017"/>
      <c r="DM13" s="1017"/>
      <c r="DN13" s="1017"/>
      <c r="DO13" s="1017"/>
      <c r="DP13" s="1017"/>
      <c r="DQ13" s="1017"/>
      <c r="DR13" s="1017"/>
      <c r="DS13" s="1017"/>
      <c r="DT13" s="1017"/>
      <c r="DU13" s="1017"/>
      <c r="DV13" s="1017"/>
      <c r="DW13" s="1017"/>
      <c r="DX13" s="1017"/>
      <c r="DY13" s="1017"/>
      <c r="DZ13" s="1017"/>
      <c r="EA13" s="1017"/>
      <c r="EB13" s="1017"/>
      <c r="EC13" s="1017"/>
      <c r="ED13" s="1017"/>
      <c r="EE13" s="1017"/>
      <c r="EF13" s="1017"/>
      <c r="EG13" s="1017"/>
      <c r="EH13" s="1017"/>
      <c r="EI13" s="1017"/>
      <c r="EJ13" s="1017"/>
      <c r="EK13" s="1017"/>
      <c r="EL13" s="1017"/>
      <c r="EM13" s="1017"/>
      <c r="EN13" s="1017"/>
      <c r="EO13" s="1017"/>
      <c r="EP13" s="1017"/>
      <c r="EQ13" s="1017"/>
      <c r="ER13" s="1017"/>
      <c r="ES13" s="1017"/>
      <c r="ET13" s="1017"/>
      <c r="EU13" s="1017"/>
      <c r="EV13" s="1017"/>
      <c r="EW13" s="1017"/>
      <c r="EX13" s="1017"/>
      <c r="EY13" s="1017"/>
      <c r="EZ13" s="1017"/>
      <c r="FA13" s="1017"/>
      <c r="FB13" s="1017"/>
      <c r="FC13" s="1017"/>
      <c r="FD13" s="1017"/>
      <c r="FE13" s="1017"/>
      <c r="FF13" s="1017"/>
      <c r="FG13" s="1017"/>
      <c r="FH13" s="1017"/>
      <c r="FI13" s="1017"/>
      <c r="FJ13" s="1017"/>
      <c r="FK13" s="1017"/>
      <c r="FL13" s="1017"/>
      <c r="FM13" s="1017"/>
      <c r="FN13" s="1017"/>
      <c r="FO13" s="1017"/>
      <c r="FP13" s="1017"/>
      <c r="FQ13" s="1017"/>
      <c r="FR13" s="1017"/>
      <c r="FS13" s="1017"/>
      <c r="FT13" s="1017"/>
      <c r="FU13" s="1017"/>
      <c r="FV13" s="1017"/>
      <c r="FW13" s="1017"/>
      <c r="FX13" s="1017"/>
      <c r="FY13" s="1017"/>
      <c r="FZ13" s="1017"/>
      <c r="GA13" s="1017"/>
      <c r="GB13" s="1017"/>
      <c r="GC13" s="1017"/>
      <c r="GD13" s="1017"/>
      <c r="GE13" s="1017"/>
      <c r="GF13" s="1017"/>
      <c r="GG13" s="1017"/>
      <c r="GH13" s="1017"/>
      <c r="GI13" s="1017"/>
      <c r="GJ13" s="1017"/>
      <c r="GK13" s="1017"/>
      <c r="GL13" s="1017"/>
      <c r="GM13" s="1017"/>
      <c r="GN13" s="1017"/>
      <c r="GO13" s="1017"/>
      <c r="GP13" s="1017"/>
      <c r="GQ13" s="1017"/>
      <c r="GR13" s="1017"/>
      <c r="GS13" s="1017"/>
      <c r="GT13" s="1017"/>
      <c r="GU13" s="1017"/>
      <c r="GV13" s="1017"/>
      <c r="GW13" s="1017"/>
      <c r="GX13" s="1017"/>
      <c r="GY13" s="1017"/>
      <c r="GZ13" s="1017"/>
      <c r="HA13" s="1017"/>
      <c r="HB13" s="1017"/>
      <c r="HC13" s="1017"/>
      <c r="HD13" s="1017"/>
      <c r="HE13" s="1017"/>
      <c r="HF13" s="1017"/>
      <c r="HG13" s="1017"/>
      <c r="HH13" s="1017"/>
      <c r="HI13" s="1017"/>
      <c r="HJ13" s="1017"/>
      <c r="HK13" s="1017"/>
      <c r="HL13" s="1017"/>
      <c r="HM13" s="1017"/>
      <c r="HN13" s="1017"/>
      <c r="HO13" s="1017"/>
      <c r="HP13" s="1017"/>
      <c r="HQ13" s="1017"/>
      <c r="HR13" s="1017"/>
      <c r="HS13" s="1017"/>
      <c r="HT13" s="1017"/>
      <c r="HU13" s="1017"/>
      <c r="HV13" s="1017"/>
      <c r="HW13" s="1017"/>
      <c r="HX13" s="1017"/>
      <c r="HY13" s="1017"/>
      <c r="HZ13" s="1017"/>
      <c r="IA13" s="1017"/>
      <c r="IB13" s="1017"/>
      <c r="IC13" s="1017"/>
      <c r="ID13" s="1017"/>
      <c r="IE13" s="1017"/>
      <c r="IF13" s="1017"/>
      <c r="IG13" s="1017"/>
      <c r="IH13" s="1017"/>
      <c r="II13" s="1017"/>
      <c r="IJ13" s="1017"/>
      <c r="IK13" s="1017"/>
      <c r="IL13" s="1017"/>
      <c r="IM13" s="1017"/>
      <c r="IN13" s="1017"/>
      <c r="IO13" s="1017"/>
      <c r="IP13" s="1017"/>
      <c r="IQ13" s="1017"/>
      <c r="IR13" s="1017"/>
      <c r="IS13" s="1017"/>
      <c r="IT13" s="1017"/>
      <c r="IU13" s="1017"/>
    </row>
    <row r="14" spans="1:255" ht="23.25" customHeight="1" thickBot="1">
      <c r="A14" s="1303" t="s">
        <v>77</v>
      </c>
      <c r="B14" s="1311" t="s">
        <v>684</v>
      </c>
      <c r="C14" s="1327">
        <f>SUM(C5:C13)</f>
        <v>296645</v>
      </c>
      <c r="D14" s="1327">
        <f t="shared" ref="D14:N14" si="1">SUM(D5:D13)</f>
        <v>263350</v>
      </c>
      <c r="E14" s="1327">
        <f t="shared" si="1"/>
        <v>477196</v>
      </c>
      <c r="F14" s="1327">
        <f t="shared" si="1"/>
        <v>256649</v>
      </c>
      <c r="G14" s="1327">
        <f t="shared" si="1"/>
        <v>248688</v>
      </c>
      <c r="H14" s="1327">
        <f t="shared" si="1"/>
        <v>214571</v>
      </c>
      <c r="I14" s="1327">
        <f t="shared" si="1"/>
        <v>247273</v>
      </c>
      <c r="J14" s="1327">
        <f t="shared" si="1"/>
        <v>244978</v>
      </c>
      <c r="K14" s="1327">
        <f t="shared" si="1"/>
        <v>446973</v>
      </c>
      <c r="L14" s="1327">
        <f t="shared" si="1"/>
        <v>173800</v>
      </c>
      <c r="M14" s="1327">
        <f t="shared" si="1"/>
        <v>255484</v>
      </c>
      <c r="N14" s="1327">
        <f t="shared" si="1"/>
        <v>255948</v>
      </c>
      <c r="O14" s="1328">
        <f>SUM(C14:N14)</f>
        <v>3381555</v>
      </c>
      <c r="P14" s="1016"/>
      <c r="Q14" s="1016"/>
      <c r="R14" s="1016"/>
      <c r="S14" s="1016"/>
      <c r="T14" s="1016"/>
      <c r="U14" s="1016"/>
      <c r="V14" s="1016"/>
      <c r="W14" s="1016"/>
      <c r="X14" s="1016"/>
      <c r="Y14" s="1016"/>
      <c r="Z14" s="1016"/>
      <c r="AA14" s="1016"/>
      <c r="AB14" s="1016"/>
      <c r="AC14" s="1016"/>
      <c r="AD14" s="1016"/>
      <c r="AE14" s="1016"/>
      <c r="AF14" s="1016"/>
      <c r="AG14" s="1016"/>
      <c r="AH14" s="1016"/>
      <c r="AI14" s="1016"/>
      <c r="AJ14" s="1016"/>
      <c r="AK14" s="1016"/>
      <c r="AL14" s="1016"/>
      <c r="AM14" s="1016"/>
      <c r="AN14" s="1016"/>
      <c r="AO14" s="1016"/>
      <c r="AP14" s="1016"/>
      <c r="AQ14" s="1016"/>
      <c r="AR14" s="1016"/>
      <c r="AS14" s="1016"/>
      <c r="AT14" s="1016"/>
      <c r="AU14" s="1016"/>
      <c r="AV14" s="1016"/>
      <c r="AW14" s="1016"/>
      <c r="AX14" s="1016"/>
      <c r="AY14" s="1016"/>
      <c r="AZ14" s="1016"/>
      <c r="BA14" s="1016"/>
      <c r="BB14" s="1016"/>
      <c r="BC14" s="1016"/>
      <c r="BD14" s="1016"/>
      <c r="BE14" s="1016"/>
      <c r="BF14" s="1016"/>
      <c r="BG14" s="1016"/>
      <c r="BH14" s="1016"/>
      <c r="BI14" s="1016"/>
      <c r="BJ14" s="1016"/>
      <c r="BK14" s="1016"/>
      <c r="BL14" s="1016"/>
      <c r="BM14" s="1016"/>
      <c r="BN14" s="1016"/>
      <c r="BO14" s="1016"/>
      <c r="BP14" s="1016"/>
      <c r="BQ14" s="1016"/>
      <c r="BR14" s="1016"/>
      <c r="BS14" s="1016"/>
      <c r="BT14" s="1016"/>
      <c r="BU14" s="1016"/>
      <c r="BV14" s="1016"/>
      <c r="BW14" s="1016"/>
      <c r="BX14" s="1016"/>
      <c r="BY14" s="1016"/>
      <c r="BZ14" s="1016"/>
      <c r="CA14" s="1016"/>
      <c r="CB14" s="1016"/>
      <c r="CC14" s="1016"/>
      <c r="CD14" s="1016"/>
      <c r="CE14" s="1016"/>
      <c r="CF14" s="1016"/>
      <c r="CG14" s="1016"/>
      <c r="CH14" s="1016"/>
      <c r="CI14" s="1016"/>
      <c r="CJ14" s="1016"/>
      <c r="CK14" s="1016"/>
      <c r="CL14" s="1016"/>
      <c r="CM14" s="1016"/>
      <c r="CN14" s="1016"/>
      <c r="CO14" s="1016"/>
      <c r="CP14" s="1016"/>
      <c r="CQ14" s="1016"/>
      <c r="CR14" s="1016"/>
      <c r="CS14" s="1016"/>
      <c r="CT14" s="1016"/>
      <c r="CU14" s="1016"/>
      <c r="CV14" s="1016"/>
      <c r="CW14" s="1016"/>
      <c r="CX14" s="1016"/>
      <c r="CY14" s="1016"/>
      <c r="CZ14" s="1016"/>
      <c r="DA14" s="1016"/>
      <c r="DB14" s="1016"/>
      <c r="DC14" s="1016"/>
      <c r="DD14" s="1016"/>
      <c r="DE14" s="1016"/>
      <c r="DF14" s="1016"/>
      <c r="DG14" s="1016"/>
      <c r="DH14" s="1016"/>
      <c r="DI14" s="1016"/>
      <c r="DJ14" s="1016"/>
      <c r="DK14" s="1016"/>
      <c r="DL14" s="1016"/>
      <c r="DM14" s="1016"/>
      <c r="DN14" s="1016"/>
      <c r="DO14" s="1016"/>
      <c r="DP14" s="1016"/>
      <c r="DQ14" s="1016"/>
      <c r="DR14" s="1016"/>
      <c r="DS14" s="1016"/>
      <c r="DT14" s="1016"/>
      <c r="DU14" s="1016"/>
      <c r="DV14" s="1016"/>
      <c r="DW14" s="1016"/>
      <c r="DX14" s="1016"/>
      <c r="DY14" s="1016"/>
      <c r="DZ14" s="1016"/>
      <c r="EA14" s="1016"/>
      <c r="EB14" s="1016"/>
      <c r="EC14" s="1016"/>
      <c r="ED14" s="1016"/>
      <c r="EE14" s="1016"/>
      <c r="EF14" s="1016"/>
      <c r="EG14" s="1016"/>
      <c r="EH14" s="1016"/>
      <c r="EI14" s="1016"/>
      <c r="EJ14" s="1016"/>
      <c r="EK14" s="1016"/>
      <c r="EL14" s="1016"/>
      <c r="EM14" s="1016"/>
      <c r="EN14" s="1016"/>
      <c r="EO14" s="1016"/>
      <c r="EP14" s="1016"/>
      <c r="EQ14" s="1016"/>
      <c r="ER14" s="1016"/>
      <c r="ES14" s="1016"/>
      <c r="ET14" s="1016"/>
      <c r="EU14" s="1016"/>
      <c r="EV14" s="1016"/>
      <c r="EW14" s="1016"/>
      <c r="EX14" s="1016"/>
      <c r="EY14" s="1016"/>
      <c r="EZ14" s="1016"/>
      <c r="FA14" s="1016"/>
      <c r="FB14" s="1016"/>
      <c r="FC14" s="1016"/>
      <c r="FD14" s="1016"/>
      <c r="FE14" s="1016"/>
      <c r="FF14" s="1016"/>
      <c r="FG14" s="1016"/>
      <c r="FH14" s="1016"/>
      <c r="FI14" s="1016"/>
      <c r="FJ14" s="1016"/>
      <c r="FK14" s="1016"/>
      <c r="FL14" s="1016"/>
      <c r="FM14" s="1016"/>
      <c r="FN14" s="1016"/>
      <c r="FO14" s="1016"/>
      <c r="FP14" s="1016"/>
      <c r="FQ14" s="1016"/>
      <c r="FR14" s="1016"/>
      <c r="FS14" s="1016"/>
      <c r="FT14" s="1016"/>
      <c r="FU14" s="1016"/>
      <c r="FV14" s="1016"/>
      <c r="FW14" s="1016"/>
      <c r="FX14" s="1016"/>
      <c r="FY14" s="1016"/>
      <c r="FZ14" s="1016"/>
      <c r="GA14" s="1016"/>
      <c r="GB14" s="1016"/>
      <c r="GC14" s="1016"/>
      <c r="GD14" s="1016"/>
      <c r="GE14" s="1016"/>
      <c r="GF14" s="1016"/>
      <c r="GG14" s="1016"/>
      <c r="GH14" s="1016"/>
      <c r="GI14" s="1016"/>
      <c r="GJ14" s="1016"/>
      <c r="GK14" s="1016"/>
      <c r="GL14" s="1016"/>
      <c r="GM14" s="1016"/>
      <c r="GN14" s="1016"/>
      <c r="GO14" s="1016"/>
      <c r="GP14" s="1016"/>
      <c r="GQ14" s="1016"/>
      <c r="GR14" s="1016"/>
      <c r="GS14" s="1016"/>
      <c r="GT14" s="1016"/>
      <c r="GU14" s="1016"/>
      <c r="GV14" s="1016"/>
      <c r="GW14" s="1016"/>
      <c r="GX14" s="1016"/>
      <c r="GY14" s="1016"/>
      <c r="GZ14" s="1016"/>
      <c r="HA14" s="1016"/>
      <c r="HB14" s="1016"/>
      <c r="HC14" s="1016"/>
      <c r="HD14" s="1016"/>
      <c r="HE14" s="1016"/>
      <c r="HF14" s="1016"/>
      <c r="HG14" s="1016"/>
      <c r="HH14" s="1016"/>
      <c r="HI14" s="1016"/>
      <c r="HJ14" s="1016"/>
      <c r="HK14" s="1016"/>
      <c r="HL14" s="1016"/>
      <c r="HM14" s="1016"/>
      <c r="HN14" s="1016"/>
      <c r="HO14" s="1016"/>
      <c r="HP14" s="1016"/>
      <c r="HQ14" s="1016"/>
      <c r="HR14" s="1016"/>
      <c r="HS14" s="1016"/>
      <c r="HT14" s="1016"/>
      <c r="HU14" s="1016"/>
      <c r="HV14" s="1016"/>
      <c r="HW14" s="1016"/>
      <c r="HX14" s="1016"/>
      <c r="HY14" s="1016"/>
      <c r="HZ14" s="1016"/>
      <c r="IA14" s="1016"/>
      <c r="IB14" s="1016"/>
      <c r="IC14" s="1016"/>
      <c r="ID14" s="1016"/>
      <c r="IE14" s="1016"/>
      <c r="IF14" s="1016"/>
      <c r="IG14" s="1016"/>
      <c r="IH14" s="1016"/>
      <c r="II14" s="1016"/>
      <c r="IJ14" s="1016"/>
      <c r="IK14" s="1016"/>
      <c r="IL14" s="1016"/>
      <c r="IM14" s="1016"/>
      <c r="IN14" s="1016"/>
      <c r="IO14" s="1016"/>
      <c r="IP14" s="1016"/>
      <c r="IQ14" s="1016"/>
      <c r="IR14" s="1016"/>
      <c r="IS14" s="1016"/>
      <c r="IT14" s="1016"/>
      <c r="IU14" s="1016"/>
    </row>
    <row r="15" spans="1:255" ht="24.75" customHeight="1" thickBot="1">
      <c r="A15" s="1303" t="s">
        <v>78</v>
      </c>
      <c r="B15" s="1852" t="s">
        <v>2</v>
      </c>
      <c r="C15" s="1853"/>
      <c r="D15" s="1853"/>
      <c r="E15" s="1853"/>
      <c r="F15" s="1853"/>
      <c r="G15" s="1853"/>
      <c r="H15" s="1853"/>
      <c r="I15" s="1853"/>
      <c r="J15" s="1853"/>
      <c r="K15" s="1853"/>
      <c r="L15" s="1853"/>
      <c r="M15" s="1853"/>
      <c r="N15" s="1853"/>
      <c r="O15" s="1854"/>
      <c r="P15" s="1016"/>
      <c r="Q15" s="1016"/>
      <c r="R15" s="1016"/>
      <c r="S15" s="1016"/>
      <c r="T15" s="1016"/>
      <c r="U15" s="1016"/>
      <c r="V15" s="1016"/>
      <c r="W15" s="1016"/>
      <c r="X15" s="1016"/>
      <c r="Y15" s="1016"/>
      <c r="Z15" s="1016"/>
      <c r="AA15" s="1016"/>
      <c r="AB15" s="1016"/>
      <c r="AC15" s="1016"/>
      <c r="AD15" s="1016"/>
      <c r="AE15" s="1016"/>
      <c r="AF15" s="1016"/>
      <c r="AG15" s="1016"/>
      <c r="AH15" s="1016"/>
      <c r="AI15" s="1016"/>
      <c r="AJ15" s="1016"/>
      <c r="AK15" s="1016"/>
      <c r="AL15" s="1016"/>
      <c r="AM15" s="1016"/>
      <c r="AN15" s="1016"/>
      <c r="AO15" s="1016"/>
      <c r="AP15" s="1016"/>
      <c r="AQ15" s="1016"/>
      <c r="AR15" s="1016"/>
      <c r="AS15" s="1016"/>
      <c r="AT15" s="1016"/>
      <c r="AU15" s="1016"/>
      <c r="AV15" s="1016"/>
      <c r="AW15" s="1016"/>
      <c r="AX15" s="1016"/>
      <c r="AY15" s="1016"/>
      <c r="AZ15" s="1016"/>
      <c r="BA15" s="1016"/>
      <c r="BB15" s="1016"/>
      <c r="BC15" s="1016"/>
      <c r="BD15" s="1016"/>
      <c r="BE15" s="1016"/>
      <c r="BF15" s="1016"/>
      <c r="BG15" s="1016"/>
      <c r="BH15" s="1016"/>
      <c r="BI15" s="1016"/>
      <c r="BJ15" s="1016"/>
      <c r="BK15" s="1016"/>
      <c r="BL15" s="1016"/>
      <c r="BM15" s="1016"/>
      <c r="BN15" s="1016"/>
      <c r="BO15" s="1016"/>
      <c r="BP15" s="1016"/>
      <c r="BQ15" s="1016"/>
      <c r="BR15" s="1016"/>
      <c r="BS15" s="1016"/>
      <c r="BT15" s="1016"/>
      <c r="BU15" s="1016"/>
      <c r="BV15" s="1016"/>
      <c r="BW15" s="1016"/>
      <c r="BX15" s="1016"/>
      <c r="BY15" s="1016"/>
      <c r="BZ15" s="1016"/>
      <c r="CA15" s="1016"/>
      <c r="CB15" s="1016"/>
      <c r="CC15" s="1016"/>
      <c r="CD15" s="1016"/>
      <c r="CE15" s="1016"/>
      <c r="CF15" s="1016"/>
      <c r="CG15" s="1016"/>
      <c r="CH15" s="1016"/>
      <c r="CI15" s="1016"/>
      <c r="CJ15" s="1016"/>
      <c r="CK15" s="1016"/>
      <c r="CL15" s="1016"/>
      <c r="CM15" s="1016"/>
      <c r="CN15" s="1016"/>
      <c r="CO15" s="1016"/>
      <c r="CP15" s="1016"/>
      <c r="CQ15" s="1016"/>
      <c r="CR15" s="1016"/>
      <c r="CS15" s="1016"/>
      <c r="CT15" s="1016"/>
      <c r="CU15" s="1016"/>
      <c r="CV15" s="1016"/>
      <c r="CW15" s="1016"/>
      <c r="CX15" s="1016"/>
      <c r="CY15" s="1016"/>
      <c r="CZ15" s="1016"/>
      <c r="DA15" s="1016"/>
      <c r="DB15" s="1016"/>
      <c r="DC15" s="1016"/>
      <c r="DD15" s="1016"/>
      <c r="DE15" s="1016"/>
      <c r="DF15" s="1016"/>
      <c r="DG15" s="1016"/>
      <c r="DH15" s="1016"/>
      <c r="DI15" s="1016"/>
      <c r="DJ15" s="1016"/>
      <c r="DK15" s="1016"/>
      <c r="DL15" s="1016"/>
      <c r="DM15" s="1016"/>
      <c r="DN15" s="1016"/>
      <c r="DO15" s="1016"/>
      <c r="DP15" s="1016"/>
      <c r="DQ15" s="1016"/>
      <c r="DR15" s="1016"/>
      <c r="DS15" s="1016"/>
      <c r="DT15" s="1016"/>
      <c r="DU15" s="1016"/>
      <c r="DV15" s="1016"/>
      <c r="DW15" s="1016"/>
      <c r="DX15" s="1016"/>
      <c r="DY15" s="1016"/>
      <c r="DZ15" s="1016"/>
      <c r="EA15" s="1016"/>
      <c r="EB15" s="1016"/>
      <c r="EC15" s="1016"/>
      <c r="ED15" s="1016"/>
      <c r="EE15" s="1016"/>
      <c r="EF15" s="1016"/>
      <c r="EG15" s="1016"/>
      <c r="EH15" s="1016"/>
      <c r="EI15" s="1016"/>
      <c r="EJ15" s="1016"/>
      <c r="EK15" s="1016"/>
      <c r="EL15" s="1016"/>
      <c r="EM15" s="1016"/>
      <c r="EN15" s="1016"/>
      <c r="EO15" s="1016"/>
      <c r="EP15" s="1016"/>
      <c r="EQ15" s="1016"/>
      <c r="ER15" s="1016"/>
      <c r="ES15" s="1016"/>
      <c r="ET15" s="1016"/>
      <c r="EU15" s="1016"/>
      <c r="EV15" s="1016"/>
      <c r="EW15" s="1016"/>
      <c r="EX15" s="1016"/>
      <c r="EY15" s="1016"/>
      <c r="EZ15" s="1016"/>
      <c r="FA15" s="1016"/>
      <c r="FB15" s="1016"/>
      <c r="FC15" s="1016"/>
      <c r="FD15" s="1016"/>
      <c r="FE15" s="1016"/>
      <c r="FF15" s="1016"/>
      <c r="FG15" s="1016"/>
      <c r="FH15" s="1016"/>
      <c r="FI15" s="1016"/>
      <c r="FJ15" s="1016"/>
      <c r="FK15" s="1016"/>
      <c r="FL15" s="1016"/>
      <c r="FM15" s="1016"/>
      <c r="FN15" s="1016"/>
      <c r="FO15" s="1016"/>
      <c r="FP15" s="1016"/>
      <c r="FQ15" s="1016"/>
      <c r="FR15" s="1016"/>
      <c r="FS15" s="1016"/>
      <c r="FT15" s="1016"/>
      <c r="FU15" s="1016"/>
      <c r="FV15" s="1016"/>
      <c r="FW15" s="1016"/>
      <c r="FX15" s="1016"/>
      <c r="FY15" s="1016"/>
      <c r="FZ15" s="1016"/>
      <c r="GA15" s="1016"/>
      <c r="GB15" s="1016"/>
      <c r="GC15" s="1016"/>
      <c r="GD15" s="1016"/>
      <c r="GE15" s="1016"/>
      <c r="GF15" s="1016"/>
      <c r="GG15" s="1016"/>
      <c r="GH15" s="1016"/>
      <c r="GI15" s="1016"/>
      <c r="GJ15" s="1016"/>
      <c r="GK15" s="1016"/>
      <c r="GL15" s="1016"/>
      <c r="GM15" s="1016"/>
      <c r="GN15" s="1016"/>
      <c r="GO15" s="1016"/>
      <c r="GP15" s="1016"/>
      <c r="GQ15" s="1016"/>
      <c r="GR15" s="1016"/>
      <c r="GS15" s="1016"/>
      <c r="GT15" s="1016"/>
      <c r="GU15" s="1016"/>
      <c r="GV15" s="1016"/>
      <c r="GW15" s="1016"/>
      <c r="GX15" s="1016"/>
      <c r="GY15" s="1016"/>
      <c r="GZ15" s="1016"/>
      <c r="HA15" s="1016"/>
      <c r="HB15" s="1016"/>
      <c r="HC15" s="1016"/>
      <c r="HD15" s="1016"/>
      <c r="HE15" s="1016"/>
      <c r="HF15" s="1016"/>
      <c r="HG15" s="1016"/>
      <c r="HH15" s="1016"/>
      <c r="HI15" s="1016"/>
      <c r="HJ15" s="1016"/>
      <c r="HK15" s="1016"/>
      <c r="HL15" s="1016"/>
      <c r="HM15" s="1016"/>
      <c r="HN15" s="1016"/>
      <c r="HO15" s="1016"/>
      <c r="HP15" s="1016"/>
      <c r="HQ15" s="1016"/>
      <c r="HR15" s="1016"/>
      <c r="HS15" s="1016"/>
      <c r="HT15" s="1016"/>
      <c r="HU15" s="1016"/>
      <c r="HV15" s="1016"/>
      <c r="HW15" s="1016"/>
      <c r="HX15" s="1016"/>
      <c r="HY15" s="1016"/>
      <c r="HZ15" s="1016"/>
      <c r="IA15" s="1016"/>
      <c r="IB15" s="1016"/>
      <c r="IC15" s="1016"/>
      <c r="ID15" s="1016"/>
      <c r="IE15" s="1016"/>
      <c r="IF15" s="1016"/>
      <c r="IG15" s="1016"/>
      <c r="IH15" s="1016"/>
      <c r="II15" s="1016"/>
      <c r="IJ15" s="1016"/>
      <c r="IK15" s="1016"/>
      <c r="IL15" s="1016"/>
      <c r="IM15" s="1016"/>
      <c r="IN15" s="1016"/>
      <c r="IO15" s="1016"/>
      <c r="IP15" s="1016"/>
      <c r="IQ15" s="1016"/>
      <c r="IR15" s="1016"/>
      <c r="IS15" s="1016"/>
      <c r="IT15" s="1016"/>
      <c r="IU15" s="1016"/>
    </row>
    <row r="16" spans="1:255">
      <c r="A16" s="1312" t="s">
        <v>79</v>
      </c>
      <c r="B16" s="1313" t="s">
        <v>375</v>
      </c>
      <c r="C16" s="1329">
        <v>112866</v>
      </c>
      <c r="D16" s="1329">
        <v>112866</v>
      </c>
      <c r="E16" s="1329">
        <v>112866</v>
      </c>
      <c r="F16" s="1329">
        <v>72802</v>
      </c>
      <c r="G16" s="1329">
        <v>72802</v>
      </c>
      <c r="H16" s="1329">
        <v>72802</v>
      </c>
      <c r="I16" s="1329">
        <v>73802</v>
      </c>
      <c r="J16" s="1329">
        <v>73802</v>
      </c>
      <c r="K16" s="1329">
        <v>73802</v>
      </c>
      <c r="L16" s="1329">
        <v>73802</v>
      </c>
      <c r="M16" s="1329">
        <v>73802</v>
      </c>
      <c r="N16" s="1329">
        <v>72813</v>
      </c>
      <c r="O16" s="1330">
        <f t="shared" si="0"/>
        <v>998827</v>
      </c>
      <c r="P16" s="1017"/>
      <c r="Q16" s="1017"/>
      <c r="R16" s="1017"/>
      <c r="S16" s="1017"/>
      <c r="T16" s="1017"/>
      <c r="U16" s="1017"/>
      <c r="V16" s="1017"/>
      <c r="W16" s="1017"/>
      <c r="X16" s="1017"/>
      <c r="Y16" s="1017"/>
      <c r="Z16" s="1017"/>
      <c r="AA16" s="1017"/>
      <c r="AB16" s="1017"/>
      <c r="AC16" s="1017"/>
      <c r="AD16" s="1017"/>
      <c r="AE16" s="1017"/>
      <c r="AF16" s="1017"/>
      <c r="AG16" s="1017"/>
      <c r="AH16" s="1017"/>
      <c r="AI16" s="1017"/>
      <c r="AJ16" s="1017"/>
      <c r="AK16" s="1017"/>
      <c r="AL16" s="1017"/>
      <c r="AM16" s="1017"/>
      <c r="AN16" s="1017"/>
      <c r="AO16" s="1017"/>
      <c r="AP16" s="1017"/>
      <c r="AQ16" s="1017"/>
      <c r="AR16" s="1017"/>
      <c r="AS16" s="1017"/>
      <c r="AT16" s="1017"/>
      <c r="AU16" s="1017"/>
      <c r="AV16" s="1017"/>
      <c r="AW16" s="1017"/>
      <c r="AX16" s="1017"/>
      <c r="AY16" s="1017"/>
      <c r="AZ16" s="1017"/>
      <c r="BA16" s="1017"/>
      <c r="BB16" s="1017"/>
      <c r="BC16" s="1017"/>
      <c r="BD16" s="1017"/>
      <c r="BE16" s="1017"/>
      <c r="BF16" s="1017"/>
      <c r="BG16" s="1017"/>
      <c r="BH16" s="1017"/>
      <c r="BI16" s="1017"/>
      <c r="BJ16" s="1017"/>
      <c r="BK16" s="1017"/>
      <c r="BL16" s="1017"/>
      <c r="BM16" s="1017"/>
      <c r="BN16" s="1017"/>
      <c r="BO16" s="1017"/>
      <c r="BP16" s="1017"/>
      <c r="BQ16" s="1017"/>
      <c r="BR16" s="1017"/>
      <c r="BS16" s="1017"/>
      <c r="BT16" s="1017"/>
      <c r="BU16" s="1017"/>
      <c r="BV16" s="1017"/>
      <c r="BW16" s="1017"/>
      <c r="BX16" s="1017"/>
      <c r="BY16" s="1017"/>
      <c r="BZ16" s="1017"/>
      <c r="CA16" s="1017"/>
      <c r="CB16" s="1017"/>
      <c r="CC16" s="1017"/>
      <c r="CD16" s="1017"/>
      <c r="CE16" s="1017"/>
      <c r="CF16" s="1017"/>
      <c r="CG16" s="1017"/>
      <c r="CH16" s="1017"/>
      <c r="CI16" s="1017"/>
      <c r="CJ16" s="1017"/>
      <c r="CK16" s="1017"/>
      <c r="CL16" s="1017"/>
      <c r="CM16" s="1017"/>
      <c r="CN16" s="1017"/>
      <c r="CO16" s="1017"/>
      <c r="CP16" s="1017"/>
      <c r="CQ16" s="1017"/>
      <c r="CR16" s="1017"/>
      <c r="CS16" s="1017"/>
      <c r="CT16" s="1017"/>
      <c r="CU16" s="1017"/>
      <c r="CV16" s="1017"/>
      <c r="CW16" s="1017"/>
      <c r="CX16" s="1017"/>
      <c r="CY16" s="1017"/>
      <c r="CZ16" s="1017"/>
      <c r="DA16" s="1017"/>
      <c r="DB16" s="1017"/>
      <c r="DC16" s="1017"/>
      <c r="DD16" s="1017"/>
      <c r="DE16" s="1017"/>
      <c r="DF16" s="1017"/>
      <c r="DG16" s="1017"/>
      <c r="DH16" s="1017"/>
      <c r="DI16" s="1017"/>
      <c r="DJ16" s="1017"/>
      <c r="DK16" s="1017"/>
      <c r="DL16" s="1017"/>
      <c r="DM16" s="1017"/>
      <c r="DN16" s="1017"/>
      <c r="DO16" s="1017"/>
      <c r="DP16" s="1017"/>
      <c r="DQ16" s="1017"/>
      <c r="DR16" s="1017"/>
      <c r="DS16" s="1017"/>
      <c r="DT16" s="1017"/>
      <c r="DU16" s="1017"/>
      <c r="DV16" s="1017"/>
      <c r="DW16" s="1017"/>
      <c r="DX16" s="1017"/>
      <c r="DY16" s="1017"/>
      <c r="DZ16" s="1017"/>
      <c r="EA16" s="1017"/>
      <c r="EB16" s="1017"/>
      <c r="EC16" s="1017"/>
      <c r="ED16" s="1017"/>
      <c r="EE16" s="1017"/>
      <c r="EF16" s="1017"/>
      <c r="EG16" s="1017"/>
      <c r="EH16" s="1017"/>
      <c r="EI16" s="1017"/>
      <c r="EJ16" s="1017"/>
      <c r="EK16" s="1017"/>
      <c r="EL16" s="1017"/>
      <c r="EM16" s="1017"/>
      <c r="EN16" s="1017"/>
      <c r="EO16" s="1017"/>
      <c r="EP16" s="1017"/>
      <c r="EQ16" s="1017"/>
      <c r="ER16" s="1017"/>
      <c r="ES16" s="1017"/>
      <c r="ET16" s="1017"/>
      <c r="EU16" s="1017"/>
      <c r="EV16" s="1017"/>
      <c r="EW16" s="1017"/>
      <c r="EX16" s="1017"/>
      <c r="EY16" s="1017"/>
      <c r="EZ16" s="1017"/>
      <c r="FA16" s="1017"/>
      <c r="FB16" s="1017"/>
      <c r="FC16" s="1017"/>
      <c r="FD16" s="1017"/>
      <c r="FE16" s="1017"/>
      <c r="FF16" s="1017"/>
      <c r="FG16" s="1017"/>
      <c r="FH16" s="1017"/>
      <c r="FI16" s="1017"/>
      <c r="FJ16" s="1017"/>
      <c r="FK16" s="1017"/>
      <c r="FL16" s="1017"/>
      <c r="FM16" s="1017"/>
      <c r="FN16" s="1017"/>
      <c r="FO16" s="1017"/>
      <c r="FP16" s="1017"/>
      <c r="FQ16" s="1017"/>
      <c r="FR16" s="1017"/>
      <c r="FS16" s="1017"/>
      <c r="FT16" s="1017"/>
      <c r="FU16" s="1017"/>
      <c r="FV16" s="1017"/>
      <c r="FW16" s="1017"/>
      <c r="FX16" s="1017"/>
      <c r="FY16" s="1017"/>
      <c r="FZ16" s="1017"/>
      <c r="GA16" s="1017"/>
      <c r="GB16" s="1017"/>
      <c r="GC16" s="1017"/>
      <c r="GD16" s="1017"/>
      <c r="GE16" s="1017"/>
      <c r="GF16" s="1017"/>
      <c r="GG16" s="1017"/>
      <c r="GH16" s="1017"/>
      <c r="GI16" s="1017"/>
      <c r="GJ16" s="1017"/>
      <c r="GK16" s="1017"/>
      <c r="GL16" s="1017"/>
      <c r="GM16" s="1017"/>
      <c r="GN16" s="1017"/>
      <c r="GO16" s="1017"/>
      <c r="GP16" s="1017"/>
      <c r="GQ16" s="1017"/>
      <c r="GR16" s="1017"/>
      <c r="GS16" s="1017"/>
      <c r="GT16" s="1017"/>
      <c r="GU16" s="1017"/>
      <c r="GV16" s="1017"/>
      <c r="GW16" s="1017"/>
      <c r="GX16" s="1017"/>
      <c r="GY16" s="1017"/>
      <c r="GZ16" s="1017"/>
      <c r="HA16" s="1017"/>
      <c r="HB16" s="1017"/>
      <c r="HC16" s="1017"/>
      <c r="HD16" s="1017"/>
      <c r="HE16" s="1017"/>
      <c r="HF16" s="1017"/>
      <c r="HG16" s="1017"/>
      <c r="HH16" s="1017"/>
      <c r="HI16" s="1017"/>
      <c r="HJ16" s="1017"/>
      <c r="HK16" s="1017"/>
      <c r="HL16" s="1017"/>
      <c r="HM16" s="1017"/>
      <c r="HN16" s="1017"/>
      <c r="HO16" s="1017"/>
      <c r="HP16" s="1017"/>
      <c r="HQ16" s="1017"/>
      <c r="HR16" s="1017"/>
      <c r="HS16" s="1017"/>
      <c r="HT16" s="1017"/>
      <c r="HU16" s="1017"/>
      <c r="HV16" s="1017"/>
      <c r="HW16" s="1017"/>
      <c r="HX16" s="1017"/>
      <c r="HY16" s="1017"/>
      <c r="HZ16" s="1017"/>
      <c r="IA16" s="1017"/>
      <c r="IB16" s="1017"/>
      <c r="IC16" s="1017"/>
      <c r="ID16" s="1017"/>
      <c r="IE16" s="1017"/>
      <c r="IF16" s="1017"/>
      <c r="IG16" s="1017"/>
      <c r="IH16" s="1017"/>
      <c r="II16" s="1017"/>
      <c r="IJ16" s="1017"/>
      <c r="IK16" s="1017"/>
      <c r="IL16" s="1017"/>
      <c r="IM16" s="1017"/>
      <c r="IN16" s="1017"/>
      <c r="IO16" s="1017"/>
      <c r="IP16" s="1017"/>
      <c r="IQ16" s="1017"/>
      <c r="IR16" s="1017"/>
      <c r="IS16" s="1017"/>
      <c r="IT16" s="1017"/>
      <c r="IU16" s="1017"/>
    </row>
    <row r="17" spans="1:255" ht="45">
      <c r="A17" s="1309" t="s">
        <v>80</v>
      </c>
      <c r="B17" s="1314" t="s">
        <v>53</v>
      </c>
      <c r="C17" s="1331">
        <v>25973</v>
      </c>
      <c r="D17" s="1331">
        <v>25973</v>
      </c>
      <c r="E17" s="1331">
        <v>25972</v>
      </c>
      <c r="F17" s="1331">
        <v>20558</v>
      </c>
      <c r="G17" s="1331">
        <v>20558</v>
      </c>
      <c r="H17" s="1331">
        <v>20558</v>
      </c>
      <c r="I17" s="1331">
        <v>20558</v>
      </c>
      <c r="J17" s="1331">
        <v>20558</v>
      </c>
      <c r="K17" s="1331">
        <v>20558</v>
      </c>
      <c r="L17" s="1331">
        <v>20558</v>
      </c>
      <c r="M17" s="1331">
        <v>20558</v>
      </c>
      <c r="N17" s="1331">
        <v>20558</v>
      </c>
      <c r="O17" s="1332">
        <f t="shared" si="0"/>
        <v>262940</v>
      </c>
      <c r="P17" s="1017"/>
      <c r="Q17" s="1017"/>
      <c r="R17" s="1017"/>
      <c r="S17" s="1017"/>
      <c r="T17" s="1017"/>
      <c r="U17" s="1017"/>
      <c r="V17" s="1017"/>
      <c r="W17" s="1017"/>
      <c r="X17" s="1017"/>
      <c r="Y17" s="1017"/>
      <c r="Z17" s="1017"/>
      <c r="AA17" s="1017"/>
      <c r="AB17" s="1017"/>
      <c r="AC17" s="1017"/>
      <c r="AD17" s="1017"/>
      <c r="AE17" s="1017"/>
      <c r="AF17" s="1017"/>
      <c r="AG17" s="1017"/>
      <c r="AH17" s="1017"/>
      <c r="AI17" s="1017"/>
      <c r="AJ17" s="1017"/>
      <c r="AK17" s="1017"/>
      <c r="AL17" s="1017"/>
      <c r="AM17" s="1017"/>
      <c r="AN17" s="1017"/>
      <c r="AO17" s="1017"/>
      <c r="AP17" s="1017"/>
      <c r="AQ17" s="1017"/>
      <c r="AR17" s="1017"/>
      <c r="AS17" s="1017"/>
      <c r="AT17" s="1017"/>
      <c r="AU17" s="1017"/>
      <c r="AV17" s="1017"/>
      <c r="AW17" s="1017"/>
      <c r="AX17" s="1017"/>
      <c r="AY17" s="1017"/>
      <c r="AZ17" s="1017"/>
      <c r="BA17" s="1017"/>
      <c r="BB17" s="1017"/>
      <c r="BC17" s="1017"/>
      <c r="BD17" s="1017"/>
      <c r="BE17" s="1017"/>
      <c r="BF17" s="1017"/>
      <c r="BG17" s="1017"/>
      <c r="BH17" s="1017"/>
      <c r="BI17" s="1017"/>
      <c r="BJ17" s="1017"/>
      <c r="BK17" s="1017"/>
      <c r="BL17" s="1017"/>
      <c r="BM17" s="1017"/>
      <c r="BN17" s="1017"/>
      <c r="BO17" s="1017"/>
      <c r="BP17" s="1017"/>
      <c r="BQ17" s="1017"/>
      <c r="BR17" s="1017"/>
      <c r="BS17" s="1017"/>
      <c r="BT17" s="1017"/>
      <c r="BU17" s="1017"/>
      <c r="BV17" s="1017"/>
      <c r="BW17" s="1017"/>
      <c r="BX17" s="1017"/>
      <c r="BY17" s="1017"/>
      <c r="BZ17" s="1017"/>
      <c r="CA17" s="1017"/>
      <c r="CB17" s="1017"/>
      <c r="CC17" s="1017"/>
      <c r="CD17" s="1017"/>
      <c r="CE17" s="1017"/>
      <c r="CF17" s="1017"/>
      <c r="CG17" s="1017"/>
      <c r="CH17" s="1017"/>
      <c r="CI17" s="1017"/>
      <c r="CJ17" s="1017"/>
      <c r="CK17" s="1017"/>
      <c r="CL17" s="1017"/>
      <c r="CM17" s="1017"/>
      <c r="CN17" s="1017"/>
      <c r="CO17" s="1017"/>
      <c r="CP17" s="1017"/>
      <c r="CQ17" s="1017"/>
      <c r="CR17" s="1017"/>
      <c r="CS17" s="1017"/>
      <c r="CT17" s="1017"/>
      <c r="CU17" s="1017"/>
      <c r="CV17" s="1017"/>
      <c r="CW17" s="1017"/>
      <c r="CX17" s="1017"/>
      <c r="CY17" s="1017"/>
      <c r="CZ17" s="1017"/>
      <c r="DA17" s="1017"/>
      <c r="DB17" s="1017"/>
      <c r="DC17" s="1017"/>
      <c r="DD17" s="1017"/>
      <c r="DE17" s="1017"/>
      <c r="DF17" s="1017"/>
      <c r="DG17" s="1017"/>
      <c r="DH17" s="1017"/>
      <c r="DI17" s="1017"/>
      <c r="DJ17" s="1017"/>
      <c r="DK17" s="1017"/>
      <c r="DL17" s="1017"/>
      <c r="DM17" s="1017"/>
      <c r="DN17" s="1017"/>
      <c r="DO17" s="1017"/>
      <c r="DP17" s="1017"/>
      <c r="DQ17" s="1017"/>
      <c r="DR17" s="1017"/>
      <c r="DS17" s="1017"/>
      <c r="DT17" s="1017"/>
      <c r="DU17" s="1017"/>
      <c r="DV17" s="1017"/>
      <c r="DW17" s="1017"/>
      <c r="DX17" s="1017"/>
      <c r="DY17" s="1017"/>
      <c r="DZ17" s="1017"/>
      <c r="EA17" s="1017"/>
      <c r="EB17" s="1017"/>
      <c r="EC17" s="1017"/>
      <c r="ED17" s="1017"/>
      <c r="EE17" s="1017"/>
      <c r="EF17" s="1017"/>
      <c r="EG17" s="1017"/>
      <c r="EH17" s="1017"/>
      <c r="EI17" s="1017"/>
      <c r="EJ17" s="1017"/>
      <c r="EK17" s="1017"/>
      <c r="EL17" s="1017"/>
      <c r="EM17" s="1017"/>
      <c r="EN17" s="1017"/>
      <c r="EO17" s="1017"/>
      <c r="EP17" s="1017"/>
      <c r="EQ17" s="1017"/>
      <c r="ER17" s="1017"/>
      <c r="ES17" s="1017"/>
      <c r="ET17" s="1017"/>
      <c r="EU17" s="1017"/>
      <c r="EV17" s="1017"/>
      <c r="EW17" s="1017"/>
      <c r="EX17" s="1017"/>
      <c r="EY17" s="1017"/>
      <c r="EZ17" s="1017"/>
      <c r="FA17" s="1017"/>
      <c r="FB17" s="1017"/>
      <c r="FC17" s="1017"/>
      <c r="FD17" s="1017"/>
      <c r="FE17" s="1017"/>
      <c r="FF17" s="1017"/>
      <c r="FG17" s="1017"/>
      <c r="FH17" s="1017"/>
      <c r="FI17" s="1017"/>
      <c r="FJ17" s="1017"/>
      <c r="FK17" s="1017"/>
      <c r="FL17" s="1017"/>
      <c r="FM17" s="1017"/>
      <c r="FN17" s="1017"/>
      <c r="FO17" s="1017"/>
      <c r="FP17" s="1017"/>
      <c r="FQ17" s="1017"/>
      <c r="FR17" s="1017"/>
      <c r="FS17" s="1017"/>
      <c r="FT17" s="1017"/>
      <c r="FU17" s="1017"/>
      <c r="FV17" s="1017"/>
      <c r="FW17" s="1017"/>
      <c r="FX17" s="1017"/>
      <c r="FY17" s="1017"/>
      <c r="FZ17" s="1017"/>
      <c r="GA17" s="1017"/>
      <c r="GB17" s="1017"/>
      <c r="GC17" s="1017"/>
      <c r="GD17" s="1017"/>
      <c r="GE17" s="1017"/>
      <c r="GF17" s="1017"/>
      <c r="GG17" s="1017"/>
      <c r="GH17" s="1017"/>
      <c r="GI17" s="1017"/>
      <c r="GJ17" s="1017"/>
      <c r="GK17" s="1017"/>
      <c r="GL17" s="1017"/>
      <c r="GM17" s="1017"/>
      <c r="GN17" s="1017"/>
      <c r="GO17" s="1017"/>
      <c r="GP17" s="1017"/>
      <c r="GQ17" s="1017"/>
      <c r="GR17" s="1017"/>
      <c r="GS17" s="1017"/>
      <c r="GT17" s="1017"/>
      <c r="GU17" s="1017"/>
      <c r="GV17" s="1017"/>
      <c r="GW17" s="1017"/>
      <c r="GX17" s="1017"/>
      <c r="GY17" s="1017"/>
      <c r="GZ17" s="1017"/>
      <c r="HA17" s="1017"/>
      <c r="HB17" s="1017"/>
      <c r="HC17" s="1017"/>
      <c r="HD17" s="1017"/>
      <c r="HE17" s="1017"/>
      <c r="HF17" s="1017"/>
      <c r="HG17" s="1017"/>
      <c r="HH17" s="1017"/>
      <c r="HI17" s="1017"/>
      <c r="HJ17" s="1017"/>
      <c r="HK17" s="1017"/>
      <c r="HL17" s="1017"/>
      <c r="HM17" s="1017"/>
      <c r="HN17" s="1017"/>
      <c r="HO17" s="1017"/>
      <c r="HP17" s="1017"/>
      <c r="HQ17" s="1017"/>
      <c r="HR17" s="1017"/>
      <c r="HS17" s="1017"/>
      <c r="HT17" s="1017"/>
      <c r="HU17" s="1017"/>
      <c r="HV17" s="1017"/>
      <c r="HW17" s="1017"/>
      <c r="HX17" s="1017"/>
      <c r="HY17" s="1017"/>
      <c r="HZ17" s="1017"/>
      <c r="IA17" s="1017"/>
      <c r="IB17" s="1017"/>
      <c r="IC17" s="1017"/>
      <c r="ID17" s="1017"/>
      <c r="IE17" s="1017"/>
      <c r="IF17" s="1017"/>
      <c r="IG17" s="1017"/>
      <c r="IH17" s="1017"/>
      <c r="II17" s="1017"/>
      <c r="IJ17" s="1017"/>
      <c r="IK17" s="1017"/>
      <c r="IL17" s="1017"/>
      <c r="IM17" s="1017"/>
      <c r="IN17" s="1017"/>
      <c r="IO17" s="1017"/>
      <c r="IP17" s="1017"/>
      <c r="IQ17" s="1017"/>
      <c r="IR17" s="1017"/>
      <c r="IS17" s="1017"/>
      <c r="IT17" s="1017"/>
      <c r="IU17" s="1017"/>
    </row>
    <row r="18" spans="1:255">
      <c r="A18" s="1309" t="s">
        <v>81</v>
      </c>
      <c r="B18" s="1315" t="s">
        <v>35</v>
      </c>
      <c r="C18" s="1331">
        <v>99710</v>
      </c>
      <c r="D18" s="1331">
        <v>104710</v>
      </c>
      <c r="E18" s="1331">
        <v>144711</v>
      </c>
      <c r="F18" s="1331">
        <v>130710</v>
      </c>
      <c r="G18" s="1331">
        <v>119710</v>
      </c>
      <c r="H18" s="1331">
        <v>109710</v>
      </c>
      <c r="I18" s="1331">
        <v>109093</v>
      </c>
      <c r="J18" s="1331">
        <v>95710</v>
      </c>
      <c r="K18" s="1331">
        <v>144710</v>
      </c>
      <c r="L18" s="1331">
        <v>124710</v>
      </c>
      <c r="M18" s="1331">
        <v>124274</v>
      </c>
      <c r="N18" s="1331">
        <v>120995</v>
      </c>
      <c r="O18" s="1332">
        <f t="shared" si="0"/>
        <v>1428753</v>
      </c>
      <c r="P18" s="1017"/>
      <c r="Q18" s="1017"/>
      <c r="R18" s="1017"/>
      <c r="S18" s="1017"/>
      <c r="T18" s="1017"/>
      <c r="U18" s="1017"/>
      <c r="V18" s="1017"/>
      <c r="W18" s="1017"/>
      <c r="X18" s="1017"/>
      <c r="Y18" s="1017"/>
      <c r="Z18" s="1017"/>
      <c r="AA18" s="1017"/>
      <c r="AB18" s="1017"/>
      <c r="AC18" s="1017"/>
      <c r="AD18" s="1017"/>
      <c r="AE18" s="1017"/>
      <c r="AF18" s="1017"/>
      <c r="AG18" s="1017"/>
      <c r="AH18" s="1017"/>
      <c r="AI18" s="1017"/>
      <c r="AJ18" s="1017"/>
      <c r="AK18" s="1017"/>
      <c r="AL18" s="1017"/>
      <c r="AM18" s="1017"/>
      <c r="AN18" s="1017"/>
      <c r="AO18" s="1017"/>
      <c r="AP18" s="1017"/>
      <c r="AQ18" s="1017"/>
      <c r="AR18" s="1017"/>
      <c r="AS18" s="1017"/>
      <c r="AT18" s="1017"/>
      <c r="AU18" s="1017"/>
      <c r="AV18" s="1017"/>
      <c r="AW18" s="1017"/>
      <c r="AX18" s="1017"/>
      <c r="AY18" s="1017"/>
      <c r="AZ18" s="1017"/>
      <c r="BA18" s="1017"/>
      <c r="BB18" s="1017"/>
      <c r="BC18" s="1017"/>
      <c r="BD18" s="1017"/>
      <c r="BE18" s="1017"/>
      <c r="BF18" s="1017"/>
      <c r="BG18" s="1017"/>
      <c r="BH18" s="1017"/>
      <c r="BI18" s="1017"/>
      <c r="BJ18" s="1017"/>
      <c r="BK18" s="1017"/>
      <c r="BL18" s="1017"/>
      <c r="BM18" s="1017"/>
      <c r="BN18" s="1017"/>
      <c r="BO18" s="1017"/>
      <c r="BP18" s="1017"/>
      <c r="BQ18" s="1017"/>
      <c r="BR18" s="1017"/>
      <c r="BS18" s="1017"/>
      <c r="BT18" s="1017"/>
      <c r="BU18" s="1017"/>
      <c r="BV18" s="1017"/>
      <c r="BW18" s="1017"/>
      <c r="BX18" s="1017"/>
      <c r="BY18" s="1017"/>
      <c r="BZ18" s="1017"/>
      <c r="CA18" s="1017"/>
      <c r="CB18" s="1017"/>
      <c r="CC18" s="1017"/>
      <c r="CD18" s="1017"/>
      <c r="CE18" s="1017"/>
      <c r="CF18" s="1017"/>
      <c r="CG18" s="1017"/>
      <c r="CH18" s="1017"/>
      <c r="CI18" s="1017"/>
      <c r="CJ18" s="1017"/>
      <c r="CK18" s="1017"/>
      <c r="CL18" s="1017"/>
      <c r="CM18" s="1017"/>
      <c r="CN18" s="1017"/>
      <c r="CO18" s="1017"/>
      <c r="CP18" s="1017"/>
      <c r="CQ18" s="1017"/>
      <c r="CR18" s="1017"/>
      <c r="CS18" s="1017"/>
      <c r="CT18" s="1017"/>
      <c r="CU18" s="1017"/>
      <c r="CV18" s="1017"/>
      <c r="CW18" s="1017"/>
      <c r="CX18" s="1017"/>
      <c r="CY18" s="1017"/>
      <c r="CZ18" s="1017"/>
      <c r="DA18" s="1017"/>
      <c r="DB18" s="1017"/>
      <c r="DC18" s="1017"/>
      <c r="DD18" s="1017"/>
      <c r="DE18" s="1017"/>
      <c r="DF18" s="1017"/>
      <c r="DG18" s="1017"/>
      <c r="DH18" s="1017"/>
      <c r="DI18" s="1017"/>
      <c r="DJ18" s="1017"/>
      <c r="DK18" s="1017"/>
      <c r="DL18" s="1017"/>
      <c r="DM18" s="1017"/>
      <c r="DN18" s="1017"/>
      <c r="DO18" s="1017"/>
      <c r="DP18" s="1017"/>
      <c r="DQ18" s="1017"/>
      <c r="DR18" s="1017"/>
      <c r="DS18" s="1017"/>
      <c r="DT18" s="1017"/>
      <c r="DU18" s="1017"/>
      <c r="DV18" s="1017"/>
      <c r="DW18" s="1017"/>
      <c r="DX18" s="1017"/>
      <c r="DY18" s="1017"/>
      <c r="DZ18" s="1017"/>
      <c r="EA18" s="1017"/>
      <c r="EB18" s="1017"/>
      <c r="EC18" s="1017"/>
      <c r="ED18" s="1017"/>
      <c r="EE18" s="1017"/>
      <c r="EF18" s="1017"/>
      <c r="EG18" s="1017"/>
      <c r="EH18" s="1017"/>
      <c r="EI18" s="1017"/>
      <c r="EJ18" s="1017"/>
      <c r="EK18" s="1017"/>
      <c r="EL18" s="1017"/>
      <c r="EM18" s="1017"/>
      <c r="EN18" s="1017"/>
      <c r="EO18" s="1017"/>
      <c r="EP18" s="1017"/>
      <c r="EQ18" s="1017"/>
      <c r="ER18" s="1017"/>
      <c r="ES18" s="1017"/>
      <c r="ET18" s="1017"/>
      <c r="EU18" s="1017"/>
      <c r="EV18" s="1017"/>
      <c r="EW18" s="1017"/>
      <c r="EX18" s="1017"/>
      <c r="EY18" s="1017"/>
      <c r="EZ18" s="1017"/>
      <c r="FA18" s="1017"/>
      <c r="FB18" s="1017"/>
      <c r="FC18" s="1017"/>
      <c r="FD18" s="1017"/>
      <c r="FE18" s="1017"/>
      <c r="FF18" s="1017"/>
      <c r="FG18" s="1017"/>
      <c r="FH18" s="1017"/>
      <c r="FI18" s="1017"/>
      <c r="FJ18" s="1017"/>
      <c r="FK18" s="1017"/>
      <c r="FL18" s="1017"/>
      <c r="FM18" s="1017"/>
      <c r="FN18" s="1017"/>
      <c r="FO18" s="1017"/>
      <c r="FP18" s="1017"/>
      <c r="FQ18" s="1017"/>
      <c r="FR18" s="1017"/>
      <c r="FS18" s="1017"/>
      <c r="FT18" s="1017"/>
      <c r="FU18" s="1017"/>
      <c r="FV18" s="1017"/>
      <c r="FW18" s="1017"/>
      <c r="FX18" s="1017"/>
      <c r="FY18" s="1017"/>
      <c r="FZ18" s="1017"/>
      <c r="GA18" s="1017"/>
      <c r="GB18" s="1017"/>
      <c r="GC18" s="1017"/>
      <c r="GD18" s="1017"/>
      <c r="GE18" s="1017"/>
      <c r="GF18" s="1017"/>
      <c r="GG18" s="1017"/>
      <c r="GH18" s="1017"/>
      <c r="GI18" s="1017"/>
      <c r="GJ18" s="1017"/>
      <c r="GK18" s="1017"/>
      <c r="GL18" s="1017"/>
      <c r="GM18" s="1017"/>
      <c r="GN18" s="1017"/>
      <c r="GO18" s="1017"/>
      <c r="GP18" s="1017"/>
      <c r="GQ18" s="1017"/>
      <c r="GR18" s="1017"/>
      <c r="GS18" s="1017"/>
      <c r="GT18" s="1017"/>
      <c r="GU18" s="1017"/>
      <c r="GV18" s="1017"/>
      <c r="GW18" s="1017"/>
      <c r="GX18" s="1017"/>
      <c r="GY18" s="1017"/>
      <c r="GZ18" s="1017"/>
      <c r="HA18" s="1017"/>
      <c r="HB18" s="1017"/>
      <c r="HC18" s="1017"/>
      <c r="HD18" s="1017"/>
      <c r="HE18" s="1017"/>
      <c r="HF18" s="1017"/>
      <c r="HG18" s="1017"/>
      <c r="HH18" s="1017"/>
      <c r="HI18" s="1017"/>
      <c r="HJ18" s="1017"/>
      <c r="HK18" s="1017"/>
      <c r="HL18" s="1017"/>
      <c r="HM18" s="1017"/>
      <c r="HN18" s="1017"/>
      <c r="HO18" s="1017"/>
      <c r="HP18" s="1017"/>
      <c r="HQ18" s="1017"/>
      <c r="HR18" s="1017"/>
      <c r="HS18" s="1017"/>
      <c r="HT18" s="1017"/>
      <c r="HU18" s="1017"/>
      <c r="HV18" s="1017"/>
      <c r="HW18" s="1017"/>
      <c r="HX18" s="1017"/>
      <c r="HY18" s="1017"/>
      <c r="HZ18" s="1017"/>
      <c r="IA18" s="1017"/>
      <c r="IB18" s="1017"/>
      <c r="IC18" s="1017"/>
      <c r="ID18" s="1017"/>
      <c r="IE18" s="1017"/>
      <c r="IF18" s="1017"/>
      <c r="IG18" s="1017"/>
      <c r="IH18" s="1017"/>
      <c r="II18" s="1017"/>
      <c r="IJ18" s="1017"/>
      <c r="IK18" s="1017"/>
      <c r="IL18" s="1017"/>
      <c r="IM18" s="1017"/>
      <c r="IN18" s="1017"/>
      <c r="IO18" s="1017"/>
      <c r="IP18" s="1017"/>
      <c r="IQ18" s="1017"/>
      <c r="IR18" s="1017"/>
      <c r="IS18" s="1017"/>
      <c r="IT18" s="1017"/>
      <c r="IU18" s="1017"/>
    </row>
    <row r="19" spans="1:255">
      <c r="A19" s="1309" t="s">
        <v>82</v>
      </c>
      <c r="B19" s="1315" t="s">
        <v>54</v>
      </c>
      <c r="C19" s="1331">
        <v>4035</v>
      </c>
      <c r="D19" s="1331">
        <v>4035</v>
      </c>
      <c r="E19" s="1331">
        <v>4035</v>
      </c>
      <c r="F19" s="1331">
        <v>3535</v>
      </c>
      <c r="G19" s="1331">
        <v>3535</v>
      </c>
      <c r="H19" s="1331">
        <v>3535</v>
      </c>
      <c r="I19" s="1331">
        <v>3535</v>
      </c>
      <c r="J19" s="1331">
        <v>3535</v>
      </c>
      <c r="K19" s="1331">
        <v>4535</v>
      </c>
      <c r="L19" s="1331">
        <v>4535</v>
      </c>
      <c r="M19" s="1331">
        <v>4535</v>
      </c>
      <c r="N19" s="1331">
        <v>3837</v>
      </c>
      <c r="O19" s="1332">
        <f>SUM(C19:N19)</f>
        <v>47222</v>
      </c>
      <c r="P19" s="1017"/>
      <c r="Q19" s="1017"/>
      <c r="R19" s="1017"/>
      <c r="S19" s="1017"/>
      <c r="T19" s="1017"/>
      <c r="U19" s="1017"/>
      <c r="V19" s="1017"/>
      <c r="W19" s="1017"/>
      <c r="X19" s="1017"/>
      <c r="Y19" s="1017"/>
      <c r="Z19" s="1017"/>
      <c r="AA19" s="1017"/>
      <c r="AB19" s="1017"/>
      <c r="AC19" s="1017"/>
      <c r="AD19" s="1017"/>
      <c r="AE19" s="1017"/>
      <c r="AF19" s="1017"/>
      <c r="AG19" s="1017"/>
      <c r="AH19" s="1017"/>
      <c r="AI19" s="1017"/>
      <c r="AJ19" s="1017"/>
      <c r="AK19" s="1017"/>
      <c r="AL19" s="1017"/>
      <c r="AM19" s="1017"/>
      <c r="AN19" s="1017"/>
      <c r="AO19" s="1017"/>
      <c r="AP19" s="1017"/>
      <c r="AQ19" s="1017"/>
      <c r="AR19" s="1017"/>
      <c r="AS19" s="1017"/>
      <c r="AT19" s="1017"/>
      <c r="AU19" s="1017"/>
      <c r="AV19" s="1017"/>
      <c r="AW19" s="1017"/>
      <c r="AX19" s="1017"/>
      <c r="AY19" s="1017"/>
      <c r="AZ19" s="1017"/>
      <c r="BA19" s="1017"/>
      <c r="BB19" s="1017"/>
      <c r="BC19" s="1017"/>
      <c r="BD19" s="1017"/>
      <c r="BE19" s="1017"/>
      <c r="BF19" s="1017"/>
      <c r="BG19" s="1017"/>
      <c r="BH19" s="1017"/>
      <c r="BI19" s="1017"/>
      <c r="BJ19" s="1017"/>
      <c r="BK19" s="1017"/>
      <c r="BL19" s="1017"/>
      <c r="BM19" s="1017"/>
      <c r="BN19" s="1017"/>
      <c r="BO19" s="1017"/>
      <c r="BP19" s="1017"/>
      <c r="BQ19" s="1017"/>
      <c r="BR19" s="1017"/>
      <c r="BS19" s="1017"/>
      <c r="BT19" s="1017"/>
      <c r="BU19" s="1017"/>
      <c r="BV19" s="1017"/>
      <c r="BW19" s="1017"/>
      <c r="BX19" s="1017"/>
      <c r="BY19" s="1017"/>
      <c r="BZ19" s="1017"/>
      <c r="CA19" s="1017"/>
      <c r="CB19" s="1017"/>
      <c r="CC19" s="1017"/>
      <c r="CD19" s="1017"/>
      <c r="CE19" s="1017"/>
      <c r="CF19" s="1017"/>
      <c r="CG19" s="1017"/>
      <c r="CH19" s="1017"/>
      <c r="CI19" s="1017"/>
      <c r="CJ19" s="1017"/>
      <c r="CK19" s="1017"/>
      <c r="CL19" s="1017"/>
      <c r="CM19" s="1017"/>
      <c r="CN19" s="1017"/>
      <c r="CO19" s="1017"/>
      <c r="CP19" s="1017"/>
      <c r="CQ19" s="1017"/>
      <c r="CR19" s="1017"/>
      <c r="CS19" s="1017"/>
      <c r="CT19" s="1017"/>
      <c r="CU19" s="1017"/>
      <c r="CV19" s="1017"/>
      <c r="CW19" s="1017"/>
      <c r="CX19" s="1017"/>
      <c r="CY19" s="1017"/>
      <c r="CZ19" s="1017"/>
      <c r="DA19" s="1017"/>
      <c r="DB19" s="1017"/>
      <c r="DC19" s="1017"/>
      <c r="DD19" s="1017"/>
      <c r="DE19" s="1017"/>
      <c r="DF19" s="1017"/>
      <c r="DG19" s="1017"/>
      <c r="DH19" s="1017"/>
      <c r="DI19" s="1017"/>
      <c r="DJ19" s="1017"/>
      <c r="DK19" s="1017"/>
      <c r="DL19" s="1017"/>
      <c r="DM19" s="1017"/>
      <c r="DN19" s="1017"/>
      <c r="DO19" s="1017"/>
      <c r="DP19" s="1017"/>
      <c r="DQ19" s="1017"/>
      <c r="DR19" s="1017"/>
      <c r="DS19" s="1017"/>
      <c r="DT19" s="1017"/>
      <c r="DU19" s="1017"/>
      <c r="DV19" s="1017"/>
      <c r="DW19" s="1017"/>
      <c r="DX19" s="1017"/>
      <c r="DY19" s="1017"/>
      <c r="DZ19" s="1017"/>
      <c r="EA19" s="1017"/>
      <c r="EB19" s="1017"/>
      <c r="EC19" s="1017"/>
      <c r="ED19" s="1017"/>
      <c r="EE19" s="1017"/>
      <c r="EF19" s="1017"/>
      <c r="EG19" s="1017"/>
      <c r="EH19" s="1017"/>
      <c r="EI19" s="1017"/>
      <c r="EJ19" s="1017"/>
      <c r="EK19" s="1017"/>
      <c r="EL19" s="1017"/>
      <c r="EM19" s="1017"/>
      <c r="EN19" s="1017"/>
      <c r="EO19" s="1017"/>
      <c r="EP19" s="1017"/>
      <c r="EQ19" s="1017"/>
      <c r="ER19" s="1017"/>
      <c r="ES19" s="1017"/>
      <c r="ET19" s="1017"/>
      <c r="EU19" s="1017"/>
      <c r="EV19" s="1017"/>
      <c r="EW19" s="1017"/>
      <c r="EX19" s="1017"/>
      <c r="EY19" s="1017"/>
      <c r="EZ19" s="1017"/>
      <c r="FA19" s="1017"/>
      <c r="FB19" s="1017"/>
      <c r="FC19" s="1017"/>
      <c r="FD19" s="1017"/>
      <c r="FE19" s="1017"/>
      <c r="FF19" s="1017"/>
      <c r="FG19" s="1017"/>
      <c r="FH19" s="1017"/>
      <c r="FI19" s="1017"/>
      <c r="FJ19" s="1017"/>
      <c r="FK19" s="1017"/>
      <c r="FL19" s="1017"/>
      <c r="FM19" s="1017"/>
      <c r="FN19" s="1017"/>
      <c r="FO19" s="1017"/>
      <c r="FP19" s="1017"/>
      <c r="FQ19" s="1017"/>
      <c r="FR19" s="1017"/>
      <c r="FS19" s="1017"/>
      <c r="FT19" s="1017"/>
      <c r="FU19" s="1017"/>
      <c r="FV19" s="1017"/>
      <c r="FW19" s="1017"/>
      <c r="FX19" s="1017"/>
      <c r="FY19" s="1017"/>
      <c r="FZ19" s="1017"/>
      <c r="GA19" s="1017"/>
      <c r="GB19" s="1017"/>
      <c r="GC19" s="1017"/>
      <c r="GD19" s="1017"/>
      <c r="GE19" s="1017"/>
      <c r="GF19" s="1017"/>
      <c r="GG19" s="1017"/>
      <c r="GH19" s="1017"/>
      <c r="GI19" s="1017"/>
      <c r="GJ19" s="1017"/>
      <c r="GK19" s="1017"/>
      <c r="GL19" s="1017"/>
      <c r="GM19" s="1017"/>
      <c r="GN19" s="1017"/>
      <c r="GO19" s="1017"/>
      <c r="GP19" s="1017"/>
      <c r="GQ19" s="1017"/>
      <c r="GR19" s="1017"/>
      <c r="GS19" s="1017"/>
      <c r="GT19" s="1017"/>
      <c r="GU19" s="1017"/>
      <c r="GV19" s="1017"/>
      <c r="GW19" s="1017"/>
      <c r="GX19" s="1017"/>
      <c r="GY19" s="1017"/>
      <c r="GZ19" s="1017"/>
      <c r="HA19" s="1017"/>
      <c r="HB19" s="1017"/>
      <c r="HC19" s="1017"/>
      <c r="HD19" s="1017"/>
      <c r="HE19" s="1017"/>
      <c r="HF19" s="1017"/>
      <c r="HG19" s="1017"/>
      <c r="HH19" s="1017"/>
      <c r="HI19" s="1017"/>
      <c r="HJ19" s="1017"/>
      <c r="HK19" s="1017"/>
      <c r="HL19" s="1017"/>
      <c r="HM19" s="1017"/>
      <c r="HN19" s="1017"/>
      <c r="HO19" s="1017"/>
      <c r="HP19" s="1017"/>
      <c r="HQ19" s="1017"/>
      <c r="HR19" s="1017"/>
      <c r="HS19" s="1017"/>
      <c r="HT19" s="1017"/>
      <c r="HU19" s="1017"/>
      <c r="HV19" s="1017"/>
      <c r="HW19" s="1017"/>
      <c r="HX19" s="1017"/>
      <c r="HY19" s="1017"/>
      <c r="HZ19" s="1017"/>
      <c r="IA19" s="1017"/>
      <c r="IB19" s="1017"/>
      <c r="IC19" s="1017"/>
      <c r="ID19" s="1017"/>
      <c r="IE19" s="1017"/>
      <c r="IF19" s="1017"/>
      <c r="IG19" s="1017"/>
      <c r="IH19" s="1017"/>
      <c r="II19" s="1017"/>
      <c r="IJ19" s="1017"/>
      <c r="IK19" s="1017"/>
      <c r="IL19" s="1017"/>
      <c r="IM19" s="1017"/>
      <c r="IN19" s="1017"/>
      <c r="IO19" s="1017"/>
      <c r="IP19" s="1017"/>
      <c r="IQ19" s="1017"/>
      <c r="IR19" s="1017"/>
      <c r="IS19" s="1017"/>
      <c r="IT19" s="1017"/>
      <c r="IU19" s="1017"/>
    </row>
    <row r="20" spans="1:255">
      <c r="A20" s="1309" t="s">
        <v>83</v>
      </c>
      <c r="B20" s="1315" t="s">
        <v>685</v>
      </c>
      <c r="C20" s="1331">
        <v>25381</v>
      </c>
      <c r="D20" s="1331">
        <v>15766</v>
      </c>
      <c r="E20" s="1331">
        <v>15766</v>
      </c>
      <c r="F20" s="1331">
        <v>25381</v>
      </c>
      <c r="G20" s="1331">
        <v>15766</v>
      </c>
      <c r="H20" s="1331">
        <v>15766</v>
      </c>
      <c r="I20" s="1331">
        <v>25381</v>
      </c>
      <c r="J20" s="1331">
        <v>16838</v>
      </c>
      <c r="K20" s="1331">
        <v>15766</v>
      </c>
      <c r="L20" s="1331">
        <v>25381</v>
      </c>
      <c r="M20" s="1331">
        <v>15766</v>
      </c>
      <c r="N20" s="1331">
        <v>15760</v>
      </c>
      <c r="O20" s="1332">
        <f t="shared" si="0"/>
        <v>228718</v>
      </c>
      <c r="P20" s="1017"/>
      <c r="Q20" s="1017"/>
      <c r="R20" s="1017"/>
      <c r="S20" s="1017"/>
      <c r="T20" s="1017"/>
      <c r="U20" s="1017"/>
      <c r="V20" s="1017"/>
      <c r="W20" s="1017"/>
      <c r="X20" s="1017"/>
      <c r="Y20" s="1017"/>
      <c r="Z20" s="1017"/>
      <c r="AA20" s="1017"/>
      <c r="AB20" s="1017"/>
      <c r="AC20" s="1017"/>
      <c r="AD20" s="1017"/>
      <c r="AE20" s="1017"/>
      <c r="AF20" s="1017"/>
      <c r="AG20" s="1017"/>
      <c r="AH20" s="1017"/>
      <c r="AI20" s="1017"/>
      <c r="AJ20" s="1017"/>
      <c r="AK20" s="1017"/>
      <c r="AL20" s="1017"/>
      <c r="AM20" s="1017"/>
      <c r="AN20" s="1017"/>
      <c r="AO20" s="1017"/>
      <c r="AP20" s="1017"/>
      <c r="AQ20" s="1017"/>
      <c r="AR20" s="1017"/>
      <c r="AS20" s="1017"/>
      <c r="AT20" s="1017"/>
      <c r="AU20" s="1017"/>
      <c r="AV20" s="1017"/>
      <c r="AW20" s="1017"/>
      <c r="AX20" s="1017"/>
      <c r="AY20" s="1017"/>
      <c r="AZ20" s="1017"/>
      <c r="BA20" s="1017"/>
      <c r="BB20" s="1017"/>
      <c r="BC20" s="1017"/>
      <c r="BD20" s="1017"/>
      <c r="BE20" s="1017"/>
      <c r="BF20" s="1017"/>
      <c r="BG20" s="1017"/>
      <c r="BH20" s="1017"/>
      <c r="BI20" s="1017"/>
      <c r="BJ20" s="1017"/>
      <c r="BK20" s="1017"/>
      <c r="BL20" s="1017"/>
      <c r="BM20" s="1017"/>
      <c r="BN20" s="1017"/>
      <c r="BO20" s="1017"/>
      <c r="BP20" s="1017"/>
      <c r="BQ20" s="1017"/>
      <c r="BR20" s="1017"/>
      <c r="BS20" s="1017"/>
      <c r="BT20" s="1017"/>
      <c r="BU20" s="1017"/>
      <c r="BV20" s="1017"/>
      <c r="BW20" s="1017"/>
      <c r="BX20" s="1017"/>
      <c r="BY20" s="1017"/>
      <c r="BZ20" s="1017"/>
      <c r="CA20" s="1017"/>
      <c r="CB20" s="1017"/>
      <c r="CC20" s="1017"/>
      <c r="CD20" s="1017"/>
      <c r="CE20" s="1017"/>
      <c r="CF20" s="1017"/>
      <c r="CG20" s="1017"/>
      <c r="CH20" s="1017"/>
      <c r="CI20" s="1017"/>
      <c r="CJ20" s="1017"/>
      <c r="CK20" s="1017"/>
      <c r="CL20" s="1017"/>
      <c r="CM20" s="1017"/>
      <c r="CN20" s="1017"/>
      <c r="CO20" s="1017"/>
      <c r="CP20" s="1017"/>
      <c r="CQ20" s="1017"/>
      <c r="CR20" s="1017"/>
      <c r="CS20" s="1017"/>
      <c r="CT20" s="1017"/>
      <c r="CU20" s="1017"/>
      <c r="CV20" s="1017"/>
      <c r="CW20" s="1017"/>
      <c r="CX20" s="1017"/>
      <c r="CY20" s="1017"/>
      <c r="CZ20" s="1017"/>
      <c r="DA20" s="1017"/>
      <c r="DB20" s="1017"/>
      <c r="DC20" s="1017"/>
      <c r="DD20" s="1017"/>
      <c r="DE20" s="1017"/>
      <c r="DF20" s="1017"/>
      <c r="DG20" s="1017"/>
      <c r="DH20" s="1017"/>
      <c r="DI20" s="1017"/>
      <c r="DJ20" s="1017"/>
      <c r="DK20" s="1017"/>
      <c r="DL20" s="1017"/>
      <c r="DM20" s="1017"/>
      <c r="DN20" s="1017"/>
      <c r="DO20" s="1017"/>
      <c r="DP20" s="1017"/>
      <c r="DQ20" s="1017"/>
      <c r="DR20" s="1017"/>
      <c r="DS20" s="1017"/>
      <c r="DT20" s="1017"/>
      <c r="DU20" s="1017"/>
      <c r="DV20" s="1017"/>
      <c r="DW20" s="1017"/>
      <c r="DX20" s="1017"/>
      <c r="DY20" s="1017"/>
      <c r="DZ20" s="1017"/>
      <c r="EA20" s="1017"/>
      <c r="EB20" s="1017"/>
      <c r="EC20" s="1017"/>
      <c r="ED20" s="1017"/>
      <c r="EE20" s="1017"/>
      <c r="EF20" s="1017"/>
      <c r="EG20" s="1017"/>
      <c r="EH20" s="1017"/>
      <c r="EI20" s="1017"/>
      <c r="EJ20" s="1017"/>
      <c r="EK20" s="1017"/>
      <c r="EL20" s="1017"/>
      <c r="EM20" s="1017"/>
      <c r="EN20" s="1017"/>
      <c r="EO20" s="1017"/>
      <c r="EP20" s="1017"/>
      <c r="EQ20" s="1017"/>
      <c r="ER20" s="1017"/>
      <c r="ES20" s="1017"/>
      <c r="ET20" s="1017"/>
      <c r="EU20" s="1017"/>
      <c r="EV20" s="1017"/>
      <c r="EW20" s="1017"/>
      <c r="EX20" s="1017"/>
      <c r="EY20" s="1017"/>
      <c r="EZ20" s="1017"/>
      <c r="FA20" s="1017"/>
      <c r="FB20" s="1017"/>
      <c r="FC20" s="1017"/>
      <c r="FD20" s="1017"/>
      <c r="FE20" s="1017"/>
      <c r="FF20" s="1017"/>
      <c r="FG20" s="1017"/>
      <c r="FH20" s="1017"/>
      <c r="FI20" s="1017"/>
      <c r="FJ20" s="1017"/>
      <c r="FK20" s="1017"/>
      <c r="FL20" s="1017"/>
      <c r="FM20" s="1017"/>
      <c r="FN20" s="1017"/>
      <c r="FO20" s="1017"/>
      <c r="FP20" s="1017"/>
      <c r="FQ20" s="1017"/>
      <c r="FR20" s="1017"/>
      <c r="FS20" s="1017"/>
      <c r="FT20" s="1017"/>
      <c r="FU20" s="1017"/>
      <c r="FV20" s="1017"/>
      <c r="FW20" s="1017"/>
      <c r="FX20" s="1017"/>
      <c r="FY20" s="1017"/>
      <c r="FZ20" s="1017"/>
      <c r="GA20" s="1017"/>
      <c r="GB20" s="1017"/>
      <c r="GC20" s="1017"/>
      <c r="GD20" s="1017"/>
      <c r="GE20" s="1017"/>
      <c r="GF20" s="1017"/>
      <c r="GG20" s="1017"/>
      <c r="GH20" s="1017"/>
      <c r="GI20" s="1017"/>
      <c r="GJ20" s="1017"/>
      <c r="GK20" s="1017"/>
      <c r="GL20" s="1017"/>
      <c r="GM20" s="1017"/>
      <c r="GN20" s="1017"/>
      <c r="GO20" s="1017"/>
      <c r="GP20" s="1017"/>
      <c r="GQ20" s="1017"/>
      <c r="GR20" s="1017"/>
      <c r="GS20" s="1017"/>
      <c r="GT20" s="1017"/>
      <c r="GU20" s="1017"/>
      <c r="GV20" s="1017"/>
      <c r="GW20" s="1017"/>
      <c r="GX20" s="1017"/>
      <c r="GY20" s="1017"/>
      <c r="GZ20" s="1017"/>
      <c r="HA20" s="1017"/>
      <c r="HB20" s="1017"/>
      <c r="HC20" s="1017"/>
      <c r="HD20" s="1017"/>
      <c r="HE20" s="1017"/>
      <c r="HF20" s="1017"/>
      <c r="HG20" s="1017"/>
      <c r="HH20" s="1017"/>
      <c r="HI20" s="1017"/>
      <c r="HJ20" s="1017"/>
      <c r="HK20" s="1017"/>
      <c r="HL20" s="1017"/>
      <c r="HM20" s="1017"/>
      <c r="HN20" s="1017"/>
      <c r="HO20" s="1017"/>
      <c r="HP20" s="1017"/>
      <c r="HQ20" s="1017"/>
      <c r="HR20" s="1017"/>
      <c r="HS20" s="1017"/>
      <c r="HT20" s="1017"/>
      <c r="HU20" s="1017"/>
      <c r="HV20" s="1017"/>
      <c r="HW20" s="1017"/>
      <c r="HX20" s="1017"/>
      <c r="HY20" s="1017"/>
      <c r="HZ20" s="1017"/>
      <c r="IA20" s="1017"/>
      <c r="IB20" s="1017"/>
      <c r="IC20" s="1017"/>
      <c r="ID20" s="1017"/>
      <c r="IE20" s="1017"/>
      <c r="IF20" s="1017"/>
      <c r="IG20" s="1017"/>
      <c r="IH20" s="1017"/>
      <c r="II20" s="1017"/>
      <c r="IJ20" s="1017"/>
      <c r="IK20" s="1017"/>
      <c r="IL20" s="1017"/>
      <c r="IM20" s="1017"/>
      <c r="IN20" s="1017"/>
      <c r="IO20" s="1017"/>
      <c r="IP20" s="1017"/>
      <c r="IQ20" s="1017"/>
      <c r="IR20" s="1017"/>
      <c r="IS20" s="1017"/>
      <c r="IT20" s="1017"/>
      <c r="IU20" s="1017"/>
    </row>
    <row r="21" spans="1:255">
      <c r="A21" s="1309" t="s">
        <v>84</v>
      </c>
      <c r="B21" s="1315" t="s">
        <v>103</v>
      </c>
      <c r="C21" s="1331"/>
      <c r="D21" s="1331"/>
      <c r="E21" s="1331">
        <v>16735</v>
      </c>
      <c r="F21" s="1331">
        <v>16735</v>
      </c>
      <c r="G21" s="1331">
        <v>25735</v>
      </c>
      <c r="H21" s="1331">
        <v>25735</v>
      </c>
      <c r="I21" s="1331">
        <v>25735</v>
      </c>
      <c r="J21" s="1331">
        <v>17369</v>
      </c>
      <c r="K21" s="1331">
        <v>35735</v>
      </c>
      <c r="L21" s="1331">
        <v>25735</v>
      </c>
      <c r="M21" s="1331">
        <v>23176</v>
      </c>
      <c r="N21" s="1331">
        <v>14035</v>
      </c>
      <c r="O21" s="1332">
        <f t="shared" si="0"/>
        <v>226725</v>
      </c>
      <c r="P21" s="1017"/>
      <c r="Q21" s="1017"/>
      <c r="R21" s="1017"/>
      <c r="S21" s="1017"/>
      <c r="T21" s="1017"/>
      <c r="U21" s="1017"/>
      <c r="V21" s="1017"/>
      <c r="W21" s="1017"/>
      <c r="X21" s="1017"/>
      <c r="Y21" s="1017"/>
      <c r="Z21" s="1017"/>
      <c r="AA21" s="1017"/>
      <c r="AB21" s="1017"/>
      <c r="AC21" s="1017"/>
      <c r="AD21" s="1017"/>
      <c r="AE21" s="1017"/>
      <c r="AF21" s="1017"/>
      <c r="AG21" s="1017"/>
      <c r="AH21" s="1017"/>
      <c r="AI21" s="1017"/>
      <c r="AJ21" s="1017"/>
      <c r="AK21" s="1017"/>
      <c r="AL21" s="1017"/>
      <c r="AM21" s="1017"/>
      <c r="AN21" s="1017"/>
      <c r="AO21" s="1017"/>
      <c r="AP21" s="1017"/>
      <c r="AQ21" s="1017"/>
      <c r="AR21" s="1017"/>
      <c r="AS21" s="1017"/>
      <c r="AT21" s="1017"/>
      <c r="AU21" s="1017"/>
      <c r="AV21" s="1017"/>
      <c r="AW21" s="1017"/>
      <c r="AX21" s="1017"/>
      <c r="AY21" s="1017"/>
      <c r="AZ21" s="1017"/>
      <c r="BA21" s="1017"/>
      <c r="BB21" s="1017"/>
      <c r="BC21" s="1017"/>
      <c r="BD21" s="1017"/>
      <c r="BE21" s="1017"/>
      <c r="BF21" s="1017"/>
      <c r="BG21" s="1017"/>
      <c r="BH21" s="1017"/>
      <c r="BI21" s="1017"/>
      <c r="BJ21" s="1017"/>
      <c r="BK21" s="1017"/>
      <c r="BL21" s="1017"/>
      <c r="BM21" s="1017"/>
      <c r="BN21" s="1017"/>
      <c r="BO21" s="1017"/>
      <c r="BP21" s="1017"/>
      <c r="BQ21" s="1017"/>
      <c r="BR21" s="1017"/>
      <c r="BS21" s="1017"/>
      <c r="BT21" s="1017"/>
      <c r="BU21" s="1017"/>
      <c r="BV21" s="1017"/>
      <c r="BW21" s="1017"/>
      <c r="BX21" s="1017"/>
      <c r="BY21" s="1017"/>
      <c r="BZ21" s="1017"/>
      <c r="CA21" s="1017"/>
      <c r="CB21" s="1017"/>
      <c r="CC21" s="1017"/>
      <c r="CD21" s="1017"/>
      <c r="CE21" s="1017"/>
      <c r="CF21" s="1017"/>
      <c r="CG21" s="1017"/>
      <c r="CH21" s="1017"/>
      <c r="CI21" s="1017"/>
      <c r="CJ21" s="1017"/>
      <c r="CK21" s="1017"/>
      <c r="CL21" s="1017"/>
      <c r="CM21" s="1017"/>
      <c r="CN21" s="1017"/>
      <c r="CO21" s="1017"/>
      <c r="CP21" s="1017"/>
      <c r="CQ21" s="1017"/>
      <c r="CR21" s="1017"/>
      <c r="CS21" s="1017"/>
      <c r="CT21" s="1017"/>
      <c r="CU21" s="1017"/>
      <c r="CV21" s="1017"/>
      <c r="CW21" s="1017"/>
      <c r="CX21" s="1017"/>
      <c r="CY21" s="1017"/>
      <c r="CZ21" s="1017"/>
      <c r="DA21" s="1017"/>
      <c r="DB21" s="1017"/>
      <c r="DC21" s="1017"/>
      <c r="DD21" s="1017"/>
      <c r="DE21" s="1017"/>
      <c r="DF21" s="1017"/>
      <c r="DG21" s="1017"/>
      <c r="DH21" s="1017"/>
      <c r="DI21" s="1017"/>
      <c r="DJ21" s="1017"/>
      <c r="DK21" s="1017"/>
      <c r="DL21" s="1017"/>
      <c r="DM21" s="1017"/>
      <c r="DN21" s="1017"/>
      <c r="DO21" s="1017"/>
      <c r="DP21" s="1017"/>
      <c r="DQ21" s="1017"/>
      <c r="DR21" s="1017"/>
      <c r="DS21" s="1017"/>
      <c r="DT21" s="1017"/>
      <c r="DU21" s="1017"/>
      <c r="DV21" s="1017"/>
      <c r="DW21" s="1017"/>
      <c r="DX21" s="1017"/>
      <c r="DY21" s="1017"/>
      <c r="DZ21" s="1017"/>
      <c r="EA21" s="1017"/>
      <c r="EB21" s="1017"/>
      <c r="EC21" s="1017"/>
      <c r="ED21" s="1017"/>
      <c r="EE21" s="1017"/>
      <c r="EF21" s="1017"/>
      <c r="EG21" s="1017"/>
      <c r="EH21" s="1017"/>
      <c r="EI21" s="1017"/>
      <c r="EJ21" s="1017"/>
      <c r="EK21" s="1017"/>
      <c r="EL21" s="1017"/>
      <c r="EM21" s="1017"/>
      <c r="EN21" s="1017"/>
      <c r="EO21" s="1017"/>
      <c r="EP21" s="1017"/>
      <c r="EQ21" s="1017"/>
      <c r="ER21" s="1017"/>
      <c r="ES21" s="1017"/>
      <c r="ET21" s="1017"/>
      <c r="EU21" s="1017"/>
      <c r="EV21" s="1017"/>
      <c r="EW21" s="1017"/>
      <c r="EX21" s="1017"/>
      <c r="EY21" s="1017"/>
      <c r="EZ21" s="1017"/>
      <c r="FA21" s="1017"/>
      <c r="FB21" s="1017"/>
      <c r="FC21" s="1017"/>
      <c r="FD21" s="1017"/>
      <c r="FE21" s="1017"/>
      <c r="FF21" s="1017"/>
      <c r="FG21" s="1017"/>
      <c r="FH21" s="1017"/>
      <c r="FI21" s="1017"/>
      <c r="FJ21" s="1017"/>
      <c r="FK21" s="1017"/>
      <c r="FL21" s="1017"/>
      <c r="FM21" s="1017"/>
      <c r="FN21" s="1017"/>
      <c r="FO21" s="1017"/>
      <c r="FP21" s="1017"/>
      <c r="FQ21" s="1017"/>
      <c r="FR21" s="1017"/>
      <c r="FS21" s="1017"/>
      <c r="FT21" s="1017"/>
      <c r="FU21" s="1017"/>
      <c r="FV21" s="1017"/>
      <c r="FW21" s="1017"/>
      <c r="FX21" s="1017"/>
      <c r="FY21" s="1017"/>
      <c r="FZ21" s="1017"/>
      <c r="GA21" s="1017"/>
      <c r="GB21" s="1017"/>
      <c r="GC21" s="1017"/>
      <c r="GD21" s="1017"/>
      <c r="GE21" s="1017"/>
      <c r="GF21" s="1017"/>
      <c r="GG21" s="1017"/>
      <c r="GH21" s="1017"/>
      <c r="GI21" s="1017"/>
      <c r="GJ21" s="1017"/>
      <c r="GK21" s="1017"/>
      <c r="GL21" s="1017"/>
      <c r="GM21" s="1017"/>
      <c r="GN21" s="1017"/>
      <c r="GO21" s="1017"/>
      <c r="GP21" s="1017"/>
      <c r="GQ21" s="1017"/>
      <c r="GR21" s="1017"/>
      <c r="GS21" s="1017"/>
      <c r="GT21" s="1017"/>
      <c r="GU21" s="1017"/>
      <c r="GV21" s="1017"/>
      <c r="GW21" s="1017"/>
      <c r="GX21" s="1017"/>
      <c r="GY21" s="1017"/>
      <c r="GZ21" s="1017"/>
      <c r="HA21" s="1017"/>
      <c r="HB21" s="1017"/>
      <c r="HC21" s="1017"/>
      <c r="HD21" s="1017"/>
      <c r="HE21" s="1017"/>
      <c r="HF21" s="1017"/>
      <c r="HG21" s="1017"/>
      <c r="HH21" s="1017"/>
      <c r="HI21" s="1017"/>
      <c r="HJ21" s="1017"/>
      <c r="HK21" s="1017"/>
      <c r="HL21" s="1017"/>
      <c r="HM21" s="1017"/>
      <c r="HN21" s="1017"/>
      <c r="HO21" s="1017"/>
      <c r="HP21" s="1017"/>
      <c r="HQ21" s="1017"/>
      <c r="HR21" s="1017"/>
      <c r="HS21" s="1017"/>
      <c r="HT21" s="1017"/>
      <c r="HU21" s="1017"/>
      <c r="HV21" s="1017"/>
      <c r="HW21" s="1017"/>
      <c r="HX21" s="1017"/>
      <c r="HY21" s="1017"/>
      <c r="HZ21" s="1017"/>
      <c r="IA21" s="1017"/>
      <c r="IB21" s="1017"/>
      <c r="IC21" s="1017"/>
      <c r="ID21" s="1017"/>
      <c r="IE21" s="1017"/>
      <c r="IF21" s="1017"/>
      <c r="IG21" s="1017"/>
      <c r="IH21" s="1017"/>
      <c r="II21" s="1017"/>
      <c r="IJ21" s="1017"/>
      <c r="IK21" s="1017"/>
      <c r="IL21" s="1017"/>
      <c r="IM21" s="1017"/>
      <c r="IN21" s="1017"/>
      <c r="IO21" s="1017"/>
      <c r="IP21" s="1017"/>
      <c r="IQ21" s="1017"/>
      <c r="IR21" s="1017"/>
      <c r="IS21" s="1017"/>
      <c r="IT21" s="1017"/>
      <c r="IU21" s="1017"/>
    </row>
    <row r="22" spans="1:255">
      <c r="A22" s="1309" t="s">
        <v>85</v>
      </c>
      <c r="B22" s="1314" t="s">
        <v>56</v>
      </c>
      <c r="C22" s="1331"/>
      <c r="D22" s="1331"/>
      <c r="E22" s="1331">
        <v>15819</v>
      </c>
      <c r="F22" s="1331">
        <v>15819</v>
      </c>
      <c r="G22" s="1331">
        <v>15819</v>
      </c>
      <c r="H22" s="1331">
        <v>15819</v>
      </c>
      <c r="I22" s="1331">
        <v>19719</v>
      </c>
      <c r="J22" s="1331">
        <v>19719</v>
      </c>
      <c r="K22" s="1331">
        <v>15819</v>
      </c>
      <c r="L22" s="1331">
        <v>15819</v>
      </c>
      <c r="M22" s="1331">
        <v>15819</v>
      </c>
      <c r="N22" s="1331">
        <v>8019</v>
      </c>
      <c r="O22" s="1332">
        <f t="shared" si="0"/>
        <v>158190</v>
      </c>
      <c r="P22" s="1017"/>
      <c r="Q22" s="1017"/>
      <c r="R22" s="1017"/>
      <c r="S22" s="1017"/>
      <c r="T22" s="1017"/>
      <c r="U22" s="1017"/>
      <c r="V22" s="1017"/>
      <c r="W22" s="1017"/>
      <c r="X22" s="1017"/>
      <c r="Y22" s="1017"/>
      <c r="Z22" s="1017"/>
      <c r="AA22" s="1017"/>
      <c r="AB22" s="1017"/>
      <c r="AC22" s="1017"/>
      <c r="AD22" s="1017"/>
      <c r="AE22" s="1017"/>
      <c r="AF22" s="1017"/>
      <c r="AG22" s="1017"/>
      <c r="AH22" s="1017"/>
      <c r="AI22" s="1017"/>
      <c r="AJ22" s="1017"/>
      <c r="AK22" s="1017"/>
      <c r="AL22" s="1017"/>
      <c r="AM22" s="1017"/>
      <c r="AN22" s="1017"/>
      <c r="AO22" s="1017"/>
      <c r="AP22" s="1017"/>
      <c r="AQ22" s="1017"/>
      <c r="AR22" s="1017"/>
      <c r="AS22" s="1017"/>
      <c r="AT22" s="1017"/>
      <c r="AU22" s="1017"/>
      <c r="AV22" s="1017"/>
      <c r="AW22" s="1017"/>
      <c r="AX22" s="1017"/>
      <c r="AY22" s="1017"/>
      <c r="AZ22" s="1017"/>
      <c r="BA22" s="1017"/>
      <c r="BB22" s="1017"/>
      <c r="BC22" s="1017"/>
      <c r="BD22" s="1017"/>
      <c r="BE22" s="1017"/>
      <c r="BF22" s="1017"/>
      <c r="BG22" s="1017"/>
      <c r="BH22" s="1017"/>
      <c r="BI22" s="1017"/>
      <c r="BJ22" s="1017"/>
      <c r="BK22" s="1017"/>
      <c r="BL22" s="1017"/>
      <c r="BM22" s="1017"/>
      <c r="BN22" s="1017"/>
      <c r="BO22" s="1017"/>
      <c r="BP22" s="1017"/>
      <c r="BQ22" s="1017"/>
      <c r="BR22" s="1017"/>
      <c r="BS22" s="1017"/>
      <c r="BT22" s="1017"/>
      <c r="BU22" s="1017"/>
      <c r="BV22" s="1017"/>
      <c r="BW22" s="1017"/>
      <c r="BX22" s="1017"/>
      <c r="BY22" s="1017"/>
      <c r="BZ22" s="1017"/>
      <c r="CA22" s="1017"/>
      <c r="CB22" s="1017"/>
      <c r="CC22" s="1017"/>
      <c r="CD22" s="1017"/>
      <c r="CE22" s="1017"/>
      <c r="CF22" s="1017"/>
      <c r="CG22" s="1017"/>
      <c r="CH22" s="1017"/>
      <c r="CI22" s="1017"/>
      <c r="CJ22" s="1017"/>
      <c r="CK22" s="1017"/>
      <c r="CL22" s="1017"/>
      <c r="CM22" s="1017"/>
      <c r="CN22" s="1017"/>
      <c r="CO22" s="1017"/>
      <c r="CP22" s="1017"/>
      <c r="CQ22" s="1017"/>
      <c r="CR22" s="1017"/>
      <c r="CS22" s="1017"/>
      <c r="CT22" s="1017"/>
      <c r="CU22" s="1017"/>
      <c r="CV22" s="1017"/>
      <c r="CW22" s="1017"/>
      <c r="CX22" s="1017"/>
      <c r="CY22" s="1017"/>
      <c r="CZ22" s="1017"/>
      <c r="DA22" s="1017"/>
      <c r="DB22" s="1017"/>
      <c r="DC22" s="1017"/>
      <c r="DD22" s="1017"/>
      <c r="DE22" s="1017"/>
      <c r="DF22" s="1017"/>
      <c r="DG22" s="1017"/>
      <c r="DH22" s="1017"/>
      <c r="DI22" s="1017"/>
      <c r="DJ22" s="1017"/>
      <c r="DK22" s="1017"/>
      <c r="DL22" s="1017"/>
      <c r="DM22" s="1017"/>
      <c r="DN22" s="1017"/>
      <c r="DO22" s="1017"/>
      <c r="DP22" s="1017"/>
      <c r="DQ22" s="1017"/>
      <c r="DR22" s="1017"/>
      <c r="DS22" s="1017"/>
      <c r="DT22" s="1017"/>
      <c r="DU22" s="1017"/>
      <c r="DV22" s="1017"/>
      <c r="DW22" s="1017"/>
      <c r="DX22" s="1017"/>
      <c r="DY22" s="1017"/>
      <c r="DZ22" s="1017"/>
      <c r="EA22" s="1017"/>
      <c r="EB22" s="1017"/>
      <c r="EC22" s="1017"/>
      <c r="ED22" s="1017"/>
      <c r="EE22" s="1017"/>
      <c r="EF22" s="1017"/>
      <c r="EG22" s="1017"/>
      <c r="EH22" s="1017"/>
      <c r="EI22" s="1017"/>
      <c r="EJ22" s="1017"/>
      <c r="EK22" s="1017"/>
      <c r="EL22" s="1017"/>
      <c r="EM22" s="1017"/>
      <c r="EN22" s="1017"/>
      <c r="EO22" s="1017"/>
      <c r="EP22" s="1017"/>
      <c r="EQ22" s="1017"/>
      <c r="ER22" s="1017"/>
      <c r="ES22" s="1017"/>
      <c r="ET22" s="1017"/>
      <c r="EU22" s="1017"/>
      <c r="EV22" s="1017"/>
      <c r="EW22" s="1017"/>
      <c r="EX22" s="1017"/>
      <c r="EY22" s="1017"/>
      <c r="EZ22" s="1017"/>
      <c r="FA22" s="1017"/>
      <c r="FB22" s="1017"/>
      <c r="FC22" s="1017"/>
      <c r="FD22" s="1017"/>
      <c r="FE22" s="1017"/>
      <c r="FF22" s="1017"/>
      <c r="FG22" s="1017"/>
      <c r="FH22" s="1017"/>
      <c r="FI22" s="1017"/>
      <c r="FJ22" s="1017"/>
      <c r="FK22" s="1017"/>
      <c r="FL22" s="1017"/>
      <c r="FM22" s="1017"/>
      <c r="FN22" s="1017"/>
      <c r="FO22" s="1017"/>
      <c r="FP22" s="1017"/>
      <c r="FQ22" s="1017"/>
      <c r="FR22" s="1017"/>
      <c r="FS22" s="1017"/>
      <c r="FT22" s="1017"/>
      <c r="FU22" s="1017"/>
      <c r="FV22" s="1017"/>
      <c r="FW22" s="1017"/>
      <c r="FX22" s="1017"/>
      <c r="FY22" s="1017"/>
      <c r="FZ22" s="1017"/>
      <c r="GA22" s="1017"/>
      <c r="GB22" s="1017"/>
      <c r="GC22" s="1017"/>
      <c r="GD22" s="1017"/>
      <c r="GE22" s="1017"/>
      <c r="GF22" s="1017"/>
      <c r="GG22" s="1017"/>
      <c r="GH22" s="1017"/>
      <c r="GI22" s="1017"/>
      <c r="GJ22" s="1017"/>
      <c r="GK22" s="1017"/>
      <c r="GL22" s="1017"/>
      <c r="GM22" s="1017"/>
      <c r="GN22" s="1017"/>
      <c r="GO22" s="1017"/>
      <c r="GP22" s="1017"/>
      <c r="GQ22" s="1017"/>
      <c r="GR22" s="1017"/>
      <c r="GS22" s="1017"/>
      <c r="GT22" s="1017"/>
      <c r="GU22" s="1017"/>
      <c r="GV22" s="1017"/>
      <c r="GW22" s="1017"/>
      <c r="GX22" s="1017"/>
      <c r="GY22" s="1017"/>
      <c r="GZ22" s="1017"/>
      <c r="HA22" s="1017"/>
      <c r="HB22" s="1017"/>
      <c r="HC22" s="1017"/>
      <c r="HD22" s="1017"/>
      <c r="HE22" s="1017"/>
      <c r="HF22" s="1017"/>
      <c r="HG22" s="1017"/>
      <c r="HH22" s="1017"/>
      <c r="HI22" s="1017"/>
      <c r="HJ22" s="1017"/>
      <c r="HK22" s="1017"/>
      <c r="HL22" s="1017"/>
      <c r="HM22" s="1017"/>
      <c r="HN22" s="1017"/>
      <c r="HO22" s="1017"/>
      <c r="HP22" s="1017"/>
      <c r="HQ22" s="1017"/>
      <c r="HR22" s="1017"/>
      <c r="HS22" s="1017"/>
      <c r="HT22" s="1017"/>
      <c r="HU22" s="1017"/>
      <c r="HV22" s="1017"/>
      <c r="HW22" s="1017"/>
      <c r="HX22" s="1017"/>
      <c r="HY22" s="1017"/>
      <c r="HZ22" s="1017"/>
      <c r="IA22" s="1017"/>
      <c r="IB22" s="1017"/>
      <c r="IC22" s="1017"/>
      <c r="ID22" s="1017"/>
      <c r="IE22" s="1017"/>
      <c r="IF22" s="1017"/>
      <c r="IG22" s="1017"/>
      <c r="IH22" s="1017"/>
      <c r="II22" s="1017"/>
      <c r="IJ22" s="1017"/>
      <c r="IK22" s="1017"/>
      <c r="IL22" s="1017"/>
      <c r="IM22" s="1017"/>
      <c r="IN22" s="1017"/>
      <c r="IO22" s="1017"/>
      <c r="IP22" s="1017"/>
      <c r="IQ22" s="1017"/>
      <c r="IR22" s="1017"/>
      <c r="IS22" s="1017"/>
      <c r="IT22" s="1017"/>
      <c r="IU22" s="1017"/>
    </row>
    <row r="23" spans="1:255">
      <c r="A23" s="1309" t="s">
        <v>86</v>
      </c>
      <c r="B23" s="1315" t="s">
        <v>104</v>
      </c>
      <c r="C23" s="1331"/>
      <c r="D23" s="1331"/>
      <c r="E23" s="1331">
        <v>300</v>
      </c>
      <c r="F23" s="1331"/>
      <c r="G23" s="1331">
        <v>300</v>
      </c>
      <c r="H23" s="1331">
        <v>300</v>
      </c>
      <c r="I23" s="1331"/>
      <c r="J23" s="1331">
        <v>300</v>
      </c>
      <c r="K23" s="1331"/>
      <c r="L23" s="1331">
        <v>300</v>
      </c>
      <c r="M23" s="1331"/>
      <c r="N23" s="1331"/>
      <c r="O23" s="1332">
        <v>1500</v>
      </c>
      <c r="P23" s="1017"/>
      <c r="Q23" s="1017"/>
      <c r="R23" s="1017"/>
      <c r="S23" s="1017"/>
      <c r="T23" s="1017"/>
      <c r="U23" s="1017"/>
      <c r="V23" s="1017"/>
      <c r="W23" s="1017"/>
      <c r="X23" s="1017"/>
      <c r="Y23" s="1017"/>
      <c r="Z23" s="1017"/>
      <c r="AA23" s="1017"/>
      <c r="AB23" s="1017"/>
      <c r="AC23" s="1017"/>
      <c r="AD23" s="1017"/>
      <c r="AE23" s="1017"/>
      <c r="AF23" s="1017"/>
      <c r="AG23" s="1017"/>
      <c r="AH23" s="1017"/>
      <c r="AI23" s="1017"/>
      <c r="AJ23" s="1017"/>
      <c r="AK23" s="1017"/>
      <c r="AL23" s="1017"/>
      <c r="AM23" s="1017"/>
      <c r="AN23" s="1017"/>
      <c r="AO23" s="1017"/>
      <c r="AP23" s="1017"/>
      <c r="AQ23" s="1017"/>
      <c r="AR23" s="1017"/>
      <c r="AS23" s="1017"/>
      <c r="AT23" s="1017"/>
      <c r="AU23" s="1017"/>
      <c r="AV23" s="1017"/>
      <c r="AW23" s="1017"/>
      <c r="AX23" s="1017"/>
      <c r="AY23" s="1017"/>
      <c r="AZ23" s="1017"/>
      <c r="BA23" s="1017"/>
      <c r="BB23" s="1017"/>
      <c r="BC23" s="1017"/>
      <c r="BD23" s="1017"/>
      <c r="BE23" s="1017"/>
      <c r="BF23" s="1017"/>
      <c r="BG23" s="1017"/>
      <c r="BH23" s="1017"/>
      <c r="BI23" s="1017"/>
      <c r="BJ23" s="1017"/>
      <c r="BK23" s="1017"/>
      <c r="BL23" s="1017"/>
      <c r="BM23" s="1017"/>
      <c r="BN23" s="1017"/>
      <c r="BO23" s="1017"/>
      <c r="BP23" s="1017"/>
      <c r="BQ23" s="1017"/>
      <c r="BR23" s="1017"/>
      <c r="BS23" s="1017"/>
      <c r="BT23" s="1017"/>
      <c r="BU23" s="1017"/>
      <c r="BV23" s="1017"/>
      <c r="BW23" s="1017"/>
      <c r="BX23" s="1017"/>
      <c r="BY23" s="1017"/>
      <c r="BZ23" s="1017"/>
      <c r="CA23" s="1017"/>
      <c r="CB23" s="1017"/>
      <c r="CC23" s="1017"/>
      <c r="CD23" s="1017"/>
      <c r="CE23" s="1017"/>
      <c r="CF23" s="1017"/>
      <c r="CG23" s="1017"/>
      <c r="CH23" s="1017"/>
      <c r="CI23" s="1017"/>
      <c r="CJ23" s="1017"/>
      <c r="CK23" s="1017"/>
      <c r="CL23" s="1017"/>
      <c r="CM23" s="1017"/>
      <c r="CN23" s="1017"/>
      <c r="CO23" s="1017"/>
      <c r="CP23" s="1017"/>
      <c r="CQ23" s="1017"/>
      <c r="CR23" s="1017"/>
      <c r="CS23" s="1017"/>
      <c r="CT23" s="1017"/>
      <c r="CU23" s="1017"/>
      <c r="CV23" s="1017"/>
      <c r="CW23" s="1017"/>
      <c r="CX23" s="1017"/>
      <c r="CY23" s="1017"/>
      <c r="CZ23" s="1017"/>
      <c r="DA23" s="1017"/>
      <c r="DB23" s="1017"/>
      <c r="DC23" s="1017"/>
      <c r="DD23" s="1017"/>
      <c r="DE23" s="1017"/>
      <c r="DF23" s="1017"/>
      <c r="DG23" s="1017"/>
      <c r="DH23" s="1017"/>
      <c r="DI23" s="1017"/>
      <c r="DJ23" s="1017"/>
      <c r="DK23" s="1017"/>
      <c r="DL23" s="1017"/>
      <c r="DM23" s="1017"/>
      <c r="DN23" s="1017"/>
      <c r="DO23" s="1017"/>
      <c r="DP23" s="1017"/>
      <c r="DQ23" s="1017"/>
      <c r="DR23" s="1017"/>
      <c r="DS23" s="1017"/>
      <c r="DT23" s="1017"/>
      <c r="DU23" s="1017"/>
      <c r="DV23" s="1017"/>
      <c r="DW23" s="1017"/>
      <c r="DX23" s="1017"/>
      <c r="DY23" s="1017"/>
      <c r="DZ23" s="1017"/>
      <c r="EA23" s="1017"/>
      <c r="EB23" s="1017"/>
      <c r="EC23" s="1017"/>
      <c r="ED23" s="1017"/>
      <c r="EE23" s="1017"/>
      <c r="EF23" s="1017"/>
      <c r="EG23" s="1017"/>
      <c r="EH23" s="1017"/>
      <c r="EI23" s="1017"/>
      <c r="EJ23" s="1017"/>
      <c r="EK23" s="1017"/>
      <c r="EL23" s="1017"/>
      <c r="EM23" s="1017"/>
      <c r="EN23" s="1017"/>
      <c r="EO23" s="1017"/>
      <c r="EP23" s="1017"/>
      <c r="EQ23" s="1017"/>
      <c r="ER23" s="1017"/>
      <c r="ES23" s="1017"/>
      <c r="ET23" s="1017"/>
      <c r="EU23" s="1017"/>
      <c r="EV23" s="1017"/>
      <c r="EW23" s="1017"/>
      <c r="EX23" s="1017"/>
      <c r="EY23" s="1017"/>
      <c r="EZ23" s="1017"/>
      <c r="FA23" s="1017"/>
      <c r="FB23" s="1017"/>
      <c r="FC23" s="1017"/>
      <c r="FD23" s="1017"/>
      <c r="FE23" s="1017"/>
      <c r="FF23" s="1017"/>
      <c r="FG23" s="1017"/>
      <c r="FH23" s="1017"/>
      <c r="FI23" s="1017"/>
      <c r="FJ23" s="1017"/>
      <c r="FK23" s="1017"/>
      <c r="FL23" s="1017"/>
      <c r="FM23" s="1017"/>
      <c r="FN23" s="1017"/>
      <c r="FO23" s="1017"/>
      <c r="FP23" s="1017"/>
      <c r="FQ23" s="1017"/>
      <c r="FR23" s="1017"/>
      <c r="FS23" s="1017"/>
      <c r="FT23" s="1017"/>
      <c r="FU23" s="1017"/>
      <c r="FV23" s="1017"/>
      <c r="FW23" s="1017"/>
      <c r="FX23" s="1017"/>
      <c r="FY23" s="1017"/>
      <c r="FZ23" s="1017"/>
      <c r="GA23" s="1017"/>
      <c r="GB23" s="1017"/>
      <c r="GC23" s="1017"/>
      <c r="GD23" s="1017"/>
      <c r="GE23" s="1017"/>
      <c r="GF23" s="1017"/>
      <c r="GG23" s="1017"/>
      <c r="GH23" s="1017"/>
      <c r="GI23" s="1017"/>
      <c r="GJ23" s="1017"/>
      <c r="GK23" s="1017"/>
      <c r="GL23" s="1017"/>
      <c r="GM23" s="1017"/>
      <c r="GN23" s="1017"/>
      <c r="GO23" s="1017"/>
      <c r="GP23" s="1017"/>
      <c r="GQ23" s="1017"/>
      <c r="GR23" s="1017"/>
      <c r="GS23" s="1017"/>
      <c r="GT23" s="1017"/>
      <c r="GU23" s="1017"/>
      <c r="GV23" s="1017"/>
      <c r="GW23" s="1017"/>
      <c r="GX23" s="1017"/>
      <c r="GY23" s="1017"/>
      <c r="GZ23" s="1017"/>
      <c r="HA23" s="1017"/>
      <c r="HB23" s="1017"/>
      <c r="HC23" s="1017"/>
      <c r="HD23" s="1017"/>
      <c r="HE23" s="1017"/>
      <c r="HF23" s="1017"/>
      <c r="HG23" s="1017"/>
      <c r="HH23" s="1017"/>
      <c r="HI23" s="1017"/>
      <c r="HJ23" s="1017"/>
      <c r="HK23" s="1017"/>
      <c r="HL23" s="1017"/>
      <c r="HM23" s="1017"/>
      <c r="HN23" s="1017"/>
      <c r="HO23" s="1017"/>
      <c r="HP23" s="1017"/>
      <c r="HQ23" s="1017"/>
      <c r="HR23" s="1017"/>
      <c r="HS23" s="1017"/>
      <c r="HT23" s="1017"/>
      <c r="HU23" s="1017"/>
      <c r="HV23" s="1017"/>
      <c r="HW23" s="1017"/>
      <c r="HX23" s="1017"/>
      <c r="HY23" s="1017"/>
      <c r="HZ23" s="1017"/>
      <c r="IA23" s="1017"/>
      <c r="IB23" s="1017"/>
      <c r="IC23" s="1017"/>
      <c r="ID23" s="1017"/>
      <c r="IE23" s="1017"/>
      <c r="IF23" s="1017"/>
      <c r="IG23" s="1017"/>
      <c r="IH23" s="1017"/>
      <c r="II23" s="1017"/>
      <c r="IJ23" s="1017"/>
      <c r="IK23" s="1017"/>
      <c r="IL23" s="1017"/>
      <c r="IM23" s="1017"/>
      <c r="IN23" s="1017"/>
      <c r="IO23" s="1017"/>
      <c r="IP23" s="1017"/>
      <c r="IQ23" s="1017"/>
      <c r="IR23" s="1017"/>
      <c r="IS23" s="1017"/>
      <c r="IT23" s="1017"/>
      <c r="IU23" s="1017"/>
    </row>
    <row r="24" spans="1:255" ht="16.5" thickBot="1">
      <c r="A24" s="1309" t="s">
        <v>87</v>
      </c>
      <c r="B24" s="1315" t="s">
        <v>686</v>
      </c>
      <c r="C24" s="1331">
        <v>28680</v>
      </c>
      <c r="D24" s="1331"/>
      <c r="E24" s="1331"/>
      <c r="F24" s="1331"/>
      <c r="G24" s="1331"/>
      <c r="H24" s="1331"/>
      <c r="I24" s="1331"/>
      <c r="J24" s="1331"/>
      <c r="K24" s="1331"/>
      <c r="L24" s="1331"/>
      <c r="M24" s="1331"/>
      <c r="N24" s="1331"/>
      <c r="O24" s="1332">
        <f t="shared" si="0"/>
        <v>28680</v>
      </c>
      <c r="P24" s="1017"/>
      <c r="Q24" s="1017"/>
      <c r="R24" s="1017"/>
      <c r="S24" s="1017"/>
      <c r="T24" s="1017"/>
      <c r="U24" s="1017"/>
      <c r="V24" s="1017"/>
      <c r="W24" s="1017"/>
      <c r="X24" s="1017"/>
      <c r="Y24" s="1017"/>
      <c r="Z24" s="1017"/>
      <c r="AA24" s="1017"/>
      <c r="AB24" s="1017"/>
      <c r="AC24" s="1017"/>
      <c r="AD24" s="1017"/>
      <c r="AE24" s="1017"/>
      <c r="AF24" s="1017"/>
      <c r="AG24" s="1017"/>
      <c r="AH24" s="1017"/>
      <c r="AI24" s="1017"/>
      <c r="AJ24" s="1017"/>
      <c r="AK24" s="1017"/>
      <c r="AL24" s="1017"/>
      <c r="AM24" s="1017"/>
      <c r="AN24" s="1017"/>
      <c r="AO24" s="1017"/>
      <c r="AP24" s="1017"/>
      <c r="AQ24" s="1017"/>
      <c r="AR24" s="1017"/>
      <c r="AS24" s="1017"/>
      <c r="AT24" s="1017"/>
      <c r="AU24" s="1017"/>
      <c r="AV24" s="1017"/>
      <c r="AW24" s="1017"/>
      <c r="AX24" s="1017"/>
      <c r="AY24" s="1017"/>
      <c r="AZ24" s="1017"/>
      <c r="BA24" s="1017"/>
      <c r="BB24" s="1017"/>
      <c r="BC24" s="1017"/>
      <c r="BD24" s="1017"/>
      <c r="BE24" s="1017"/>
      <c r="BF24" s="1017"/>
      <c r="BG24" s="1017"/>
      <c r="BH24" s="1017"/>
      <c r="BI24" s="1017"/>
      <c r="BJ24" s="1017"/>
      <c r="BK24" s="1017"/>
      <c r="BL24" s="1017"/>
      <c r="BM24" s="1017"/>
      <c r="BN24" s="1017"/>
      <c r="BO24" s="1017"/>
      <c r="BP24" s="1017"/>
      <c r="BQ24" s="1017"/>
      <c r="BR24" s="1017"/>
      <c r="BS24" s="1017"/>
      <c r="BT24" s="1017"/>
      <c r="BU24" s="1017"/>
      <c r="BV24" s="1017"/>
      <c r="BW24" s="1017"/>
      <c r="BX24" s="1017"/>
      <c r="BY24" s="1017"/>
      <c r="BZ24" s="1017"/>
      <c r="CA24" s="1017"/>
      <c r="CB24" s="1017"/>
      <c r="CC24" s="1017"/>
      <c r="CD24" s="1017"/>
      <c r="CE24" s="1017"/>
      <c r="CF24" s="1017"/>
      <c r="CG24" s="1017"/>
      <c r="CH24" s="1017"/>
      <c r="CI24" s="1017"/>
      <c r="CJ24" s="1017"/>
      <c r="CK24" s="1017"/>
      <c r="CL24" s="1017"/>
      <c r="CM24" s="1017"/>
      <c r="CN24" s="1017"/>
      <c r="CO24" s="1017"/>
      <c r="CP24" s="1017"/>
      <c r="CQ24" s="1017"/>
      <c r="CR24" s="1017"/>
      <c r="CS24" s="1017"/>
      <c r="CT24" s="1017"/>
      <c r="CU24" s="1017"/>
      <c r="CV24" s="1017"/>
      <c r="CW24" s="1017"/>
      <c r="CX24" s="1017"/>
      <c r="CY24" s="1017"/>
      <c r="CZ24" s="1017"/>
      <c r="DA24" s="1017"/>
      <c r="DB24" s="1017"/>
      <c r="DC24" s="1017"/>
      <c r="DD24" s="1017"/>
      <c r="DE24" s="1017"/>
      <c r="DF24" s="1017"/>
      <c r="DG24" s="1017"/>
      <c r="DH24" s="1017"/>
      <c r="DI24" s="1017"/>
      <c r="DJ24" s="1017"/>
      <c r="DK24" s="1017"/>
      <c r="DL24" s="1017"/>
      <c r="DM24" s="1017"/>
      <c r="DN24" s="1017"/>
      <c r="DO24" s="1017"/>
      <c r="DP24" s="1017"/>
      <c r="DQ24" s="1017"/>
      <c r="DR24" s="1017"/>
      <c r="DS24" s="1017"/>
      <c r="DT24" s="1017"/>
      <c r="DU24" s="1017"/>
      <c r="DV24" s="1017"/>
      <c r="DW24" s="1017"/>
      <c r="DX24" s="1017"/>
      <c r="DY24" s="1017"/>
      <c r="DZ24" s="1017"/>
      <c r="EA24" s="1017"/>
      <c r="EB24" s="1017"/>
      <c r="EC24" s="1017"/>
      <c r="ED24" s="1017"/>
      <c r="EE24" s="1017"/>
      <c r="EF24" s="1017"/>
      <c r="EG24" s="1017"/>
      <c r="EH24" s="1017"/>
      <c r="EI24" s="1017"/>
      <c r="EJ24" s="1017"/>
      <c r="EK24" s="1017"/>
      <c r="EL24" s="1017"/>
      <c r="EM24" s="1017"/>
      <c r="EN24" s="1017"/>
      <c r="EO24" s="1017"/>
      <c r="EP24" s="1017"/>
      <c r="EQ24" s="1017"/>
      <c r="ER24" s="1017"/>
      <c r="ES24" s="1017"/>
      <c r="ET24" s="1017"/>
      <c r="EU24" s="1017"/>
      <c r="EV24" s="1017"/>
      <c r="EW24" s="1017"/>
      <c r="EX24" s="1017"/>
      <c r="EY24" s="1017"/>
      <c r="EZ24" s="1017"/>
      <c r="FA24" s="1017"/>
      <c r="FB24" s="1017"/>
      <c r="FC24" s="1017"/>
      <c r="FD24" s="1017"/>
      <c r="FE24" s="1017"/>
      <c r="FF24" s="1017"/>
      <c r="FG24" s="1017"/>
      <c r="FH24" s="1017"/>
      <c r="FI24" s="1017"/>
      <c r="FJ24" s="1017"/>
      <c r="FK24" s="1017"/>
      <c r="FL24" s="1017"/>
      <c r="FM24" s="1017"/>
      <c r="FN24" s="1017"/>
      <c r="FO24" s="1017"/>
      <c r="FP24" s="1017"/>
      <c r="FQ24" s="1017"/>
      <c r="FR24" s="1017"/>
      <c r="FS24" s="1017"/>
      <c r="FT24" s="1017"/>
      <c r="FU24" s="1017"/>
      <c r="FV24" s="1017"/>
      <c r="FW24" s="1017"/>
      <c r="FX24" s="1017"/>
      <c r="FY24" s="1017"/>
      <c r="FZ24" s="1017"/>
      <c r="GA24" s="1017"/>
      <c r="GB24" s="1017"/>
      <c r="GC24" s="1017"/>
      <c r="GD24" s="1017"/>
      <c r="GE24" s="1017"/>
      <c r="GF24" s="1017"/>
      <c r="GG24" s="1017"/>
      <c r="GH24" s="1017"/>
      <c r="GI24" s="1017"/>
      <c r="GJ24" s="1017"/>
      <c r="GK24" s="1017"/>
      <c r="GL24" s="1017"/>
      <c r="GM24" s="1017"/>
      <c r="GN24" s="1017"/>
      <c r="GO24" s="1017"/>
      <c r="GP24" s="1017"/>
      <c r="GQ24" s="1017"/>
      <c r="GR24" s="1017"/>
      <c r="GS24" s="1017"/>
      <c r="GT24" s="1017"/>
      <c r="GU24" s="1017"/>
      <c r="GV24" s="1017"/>
      <c r="GW24" s="1017"/>
      <c r="GX24" s="1017"/>
      <c r="GY24" s="1017"/>
      <c r="GZ24" s="1017"/>
      <c r="HA24" s="1017"/>
      <c r="HB24" s="1017"/>
      <c r="HC24" s="1017"/>
      <c r="HD24" s="1017"/>
      <c r="HE24" s="1017"/>
      <c r="HF24" s="1017"/>
      <c r="HG24" s="1017"/>
      <c r="HH24" s="1017"/>
      <c r="HI24" s="1017"/>
      <c r="HJ24" s="1017"/>
      <c r="HK24" s="1017"/>
      <c r="HL24" s="1017"/>
      <c r="HM24" s="1017"/>
      <c r="HN24" s="1017"/>
      <c r="HO24" s="1017"/>
      <c r="HP24" s="1017"/>
      <c r="HQ24" s="1017"/>
      <c r="HR24" s="1017"/>
      <c r="HS24" s="1017"/>
      <c r="HT24" s="1017"/>
      <c r="HU24" s="1017"/>
      <c r="HV24" s="1017"/>
      <c r="HW24" s="1017"/>
      <c r="HX24" s="1017"/>
      <c r="HY24" s="1017"/>
      <c r="HZ24" s="1017"/>
      <c r="IA24" s="1017"/>
      <c r="IB24" s="1017"/>
      <c r="IC24" s="1017"/>
      <c r="ID24" s="1017"/>
      <c r="IE24" s="1017"/>
      <c r="IF24" s="1017"/>
      <c r="IG24" s="1017"/>
      <c r="IH24" s="1017"/>
      <c r="II24" s="1017"/>
      <c r="IJ24" s="1017"/>
      <c r="IK24" s="1017"/>
      <c r="IL24" s="1017"/>
      <c r="IM24" s="1017"/>
      <c r="IN24" s="1017"/>
      <c r="IO24" s="1017"/>
      <c r="IP24" s="1017"/>
      <c r="IQ24" s="1017"/>
      <c r="IR24" s="1017"/>
      <c r="IS24" s="1017"/>
      <c r="IT24" s="1017"/>
      <c r="IU24" s="1017"/>
    </row>
    <row r="25" spans="1:255" ht="21" customHeight="1" thickBot="1">
      <c r="A25" s="1316" t="s">
        <v>88</v>
      </c>
      <c r="B25" s="1311" t="s">
        <v>687</v>
      </c>
      <c r="C25" s="1333">
        <f t="shared" ref="C25:N25" si="2">SUM(C16:C24)</f>
        <v>296645</v>
      </c>
      <c r="D25" s="1333">
        <f t="shared" si="2"/>
        <v>263350</v>
      </c>
      <c r="E25" s="1333">
        <f t="shared" si="2"/>
        <v>336204</v>
      </c>
      <c r="F25" s="1333">
        <f t="shared" si="2"/>
        <v>285540</v>
      </c>
      <c r="G25" s="1333">
        <f t="shared" si="2"/>
        <v>274225</v>
      </c>
      <c r="H25" s="1333">
        <f t="shared" si="2"/>
        <v>264225</v>
      </c>
      <c r="I25" s="1333">
        <f t="shared" si="2"/>
        <v>277823</v>
      </c>
      <c r="J25" s="1333">
        <f t="shared" si="2"/>
        <v>247831</v>
      </c>
      <c r="K25" s="1333">
        <f t="shared" si="2"/>
        <v>310925</v>
      </c>
      <c r="L25" s="1333">
        <f t="shared" si="2"/>
        <v>290840</v>
      </c>
      <c r="M25" s="1333">
        <f t="shared" si="2"/>
        <v>277930</v>
      </c>
      <c r="N25" s="1333">
        <f t="shared" si="2"/>
        <v>256017</v>
      </c>
      <c r="O25" s="1334">
        <f t="shared" si="0"/>
        <v>3381555</v>
      </c>
      <c r="P25" s="1016"/>
      <c r="Q25" s="1016"/>
      <c r="R25" s="1016"/>
      <c r="S25" s="1016"/>
      <c r="T25" s="1016"/>
      <c r="U25" s="1016"/>
      <c r="V25" s="1016"/>
      <c r="W25" s="1016"/>
      <c r="X25" s="1016"/>
      <c r="Y25" s="1016"/>
      <c r="Z25" s="1016"/>
      <c r="AA25" s="1016"/>
      <c r="AB25" s="1016"/>
      <c r="AC25" s="1016"/>
      <c r="AD25" s="1016"/>
      <c r="AE25" s="1016"/>
      <c r="AF25" s="1016"/>
      <c r="AG25" s="1016"/>
      <c r="AH25" s="1016"/>
      <c r="AI25" s="1016"/>
      <c r="AJ25" s="1016"/>
      <c r="AK25" s="1016"/>
      <c r="AL25" s="1016"/>
      <c r="AM25" s="1016"/>
      <c r="AN25" s="1016"/>
      <c r="AO25" s="1016"/>
      <c r="AP25" s="1016"/>
      <c r="AQ25" s="1016"/>
      <c r="AR25" s="1016"/>
      <c r="AS25" s="1016"/>
      <c r="AT25" s="1016"/>
      <c r="AU25" s="1016"/>
      <c r="AV25" s="1016"/>
      <c r="AW25" s="1016"/>
      <c r="AX25" s="1016"/>
      <c r="AY25" s="1016"/>
      <c r="AZ25" s="1016"/>
      <c r="BA25" s="1016"/>
      <c r="BB25" s="1016"/>
      <c r="BC25" s="1016"/>
      <c r="BD25" s="1016"/>
      <c r="BE25" s="1016"/>
      <c r="BF25" s="1016"/>
      <c r="BG25" s="1016"/>
      <c r="BH25" s="1016"/>
      <c r="BI25" s="1016"/>
      <c r="BJ25" s="1016"/>
      <c r="BK25" s="1016"/>
      <c r="BL25" s="1016"/>
      <c r="BM25" s="1016"/>
      <c r="BN25" s="1016"/>
      <c r="BO25" s="1016"/>
      <c r="BP25" s="1016"/>
      <c r="BQ25" s="1016"/>
      <c r="BR25" s="1016"/>
      <c r="BS25" s="1016"/>
      <c r="BT25" s="1016"/>
      <c r="BU25" s="1016"/>
      <c r="BV25" s="1016"/>
      <c r="BW25" s="1016"/>
      <c r="BX25" s="1016"/>
      <c r="BY25" s="1016"/>
      <c r="BZ25" s="1016"/>
      <c r="CA25" s="1016"/>
      <c r="CB25" s="1016"/>
      <c r="CC25" s="1016"/>
      <c r="CD25" s="1016"/>
      <c r="CE25" s="1016"/>
      <c r="CF25" s="1016"/>
      <c r="CG25" s="1016"/>
      <c r="CH25" s="1016"/>
      <c r="CI25" s="1016"/>
      <c r="CJ25" s="1016"/>
      <c r="CK25" s="1016"/>
      <c r="CL25" s="1016"/>
      <c r="CM25" s="1016"/>
      <c r="CN25" s="1016"/>
      <c r="CO25" s="1016"/>
      <c r="CP25" s="1016"/>
      <c r="CQ25" s="1016"/>
      <c r="CR25" s="1016"/>
      <c r="CS25" s="1016"/>
      <c r="CT25" s="1016"/>
      <c r="CU25" s="1016"/>
      <c r="CV25" s="1016"/>
      <c r="CW25" s="1016"/>
      <c r="CX25" s="1016"/>
      <c r="CY25" s="1016"/>
      <c r="CZ25" s="1016"/>
      <c r="DA25" s="1016"/>
      <c r="DB25" s="1016"/>
      <c r="DC25" s="1016"/>
      <c r="DD25" s="1016"/>
      <c r="DE25" s="1016"/>
      <c r="DF25" s="1016"/>
      <c r="DG25" s="1016"/>
      <c r="DH25" s="1016"/>
      <c r="DI25" s="1016"/>
      <c r="DJ25" s="1016"/>
      <c r="DK25" s="1016"/>
      <c r="DL25" s="1016"/>
      <c r="DM25" s="1016"/>
      <c r="DN25" s="1016"/>
      <c r="DO25" s="1016"/>
      <c r="DP25" s="1016"/>
      <c r="DQ25" s="1016"/>
      <c r="DR25" s="1016"/>
      <c r="DS25" s="1016"/>
      <c r="DT25" s="1016"/>
      <c r="DU25" s="1016"/>
      <c r="DV25" s="1016"/>
      <c r="DW25" s="1016"/>
      <c r="DX25" s="1016"/>
      <c r="DY25" s="1016"/>
      <c r="DZ25" s="1016"/>
      <c r="EA25" s="1016"/>
      <c r="EB25" s="1016"/>
      <c r="EC25" s="1016"/>
      <c r="ED25" s="1016"/>
      <c r="EE25" s="1016"/>
      <c r="EF25" s="1016"/>
      <c r="EG25" s="1016"/>
      <c r="EH25" s="1016"/>
      <c r="EI25" s="1016"/>
      <c r="EJ25" s="1016"/>
      <c r="EK25" s="1016"/>
      <c r="EL25" s="1016"/>
      <c r="EM25" s="1016"/>
      <c r="EN25" s="1016"/>
      <c r="EO25" s="1016"/>
      <c r="EP25" s="1016"/>
      <c r="EQ25" s="1016"/>
      <c r="ER25" s="1016"/>
      <c r="ES25" s="1016"/>
      <c r="ET25" s="1016"/>
      <c r="EU25" s="1016"/>
      <c r="EV25" s="1016"/>
      <c r="EW25" s="1016"/>
      <c r="EX25" s="1016"/>
      <c r="EY25" s="1016"/>
      <c r="EZ25" s="1016"/>
      <c r="FA25" s="1016"/>
      <c r="FB25" s="1016"/>
      <c r="FC25" s="1016"/>
      <c r="FD25" s="1016"/>
      <c r="FE25" s="1016"/>
      <c r="FF25" s="1016"/>
      <c r="FG25" s="1016"/>
      <c r="FH25" s="1016"/>
      <c r="FI25" s="1016"/>
      <c r="FJ25" s="1016"/>
      <c r="FK25" s="1016"/>
      <c r="FL25" s="1016"/>
      <c r="FM25" s="1016"/>
      <c r="FN25" s="1016"/>
      <c r="FO25" s="1016"/>
      <c r="FP25" s="1016"/>
      <c r="FQ25" s="1016"/>
      <c r="FR25" s="1016"/>
      <c r="FS25" s="1016"/>
      <c r="FT25" s="1016"/>
      <c r="FU25" s="1016"/>
      <c r="FV25" s="1016"/>
      <c r="FW25" s="1016"/>
      <c r="FX25" s="1016"/>
      <c r="FY25" s="1016"/>
      <c r="FZ25" s="1016"/>
      <c r="GA25" s="1016"/>
      <c r="GB25" s="1016"/>
      <c r="GC25" s="1016"/>
      <c r="GD25" s="1016"/>
      <c r="GE25" s="1016"/>
      <c r="GF25" s="1016"/>
      <c r="GG25" s="1016"/>
      <c r="GH25" s="1016"/>
      <c r="GI25" s="1016"/>
      <c r="GJ25" s="1016"/>
      <c r="GK25" s="1016"/>
      <c r="GL25" s="1016"/>
      <c r="GM25" s="1016"/>
      <c r="GN25" s="1016"/>
      <c r="GO25" s="1016"/>
      <c r="GP25" s="1016"/>
      <c r="GQ25" s="1016"/>
      <c r="GR25" s="1016"/>
      <c r="GS25" s="1016"/>
      <c r="GT25" s="1016"/>
      <c r="GU25" s="1016"/>
      <c r="GV25" s="1016"/>
      <c r="GW25" s="1016"/>
      <c r="GX25" s="1016"/>
      <c r="GY25" s="1016"/>
      <c r="GZ25" s="1016"/>
      <c r="HA25" s="1016"/>
      <c r="HB25" s="1016"/>
      <c r="HC25" s="1016"/>
      <c r="HD25" s="1016"/>
      <c r="HE25" s="1016"/>
      <c r="HF25" s="1016"/>
      <c r="HG25" s="1016"/>
      <c r="HH25" s="1016"/>
      <c r="HI25" s="1016"/>
      <c r="HJ25" s="1016"/>
      <c r="HK25" s="1016"/>
      <c r="HL25" s="1016"/>
      <c r="HM25" s="1016"/>
      <c r="HN25" s="1016"/>
      <c r="HO25" s="1016"/>
      <c r="HP25" s="1016"/>
      <c r="HQ25" s="1016"/>
      <c r="HR25" s="1016"/>
      <c r="HS25" s="1016"/>
      <c r="HT25" s="1016"/>
      <c r="HU25" s="1016"/>
      <c r="HV25" s="1016"/>
      <c r="HW25" s="1016"/>
      <c r="HX25" s="1016"/>
      <c r="HY25" s="1016"/>
      <c r="HZ25" s="1016"/>
      <c r="IA25" s="1016"/>
      <c r="IB25" s="1016"/>
      <c r="IC25" s="1016"/>
      <c r="ID25" s="1016"/>
      <c r="IE25" s="1016"/>
      <c r="IF25" s="1016"/>
      <c r="IG25" s="1016"/>
      <c r="IH25" s="1016"/>
      <c r="II25" s="1016"/>
      <c r="IJ25" s="1016"/>
      <c r="IK25" s="1016"/>
      <c r="IL25" s="1016"/>
      <c r="IM25" s="1016"/>
      <c r="IN25" s="1016"/>
      <c r="IO25" s="1016"/>
      <c r="IP25" s="1016"/>
      <c r="IQ25" s="1016"/>
      <c r="IR25" s="1016"/>
      <c r="IS25" s="1016"/>
      <c r="IT25" s="1016"/>
      <c r="IU25" s="1016"/>
    </row>
    <row r="26" spans="1:255" ht="20.25" customHeight="1" thickBot="1">
      <c r="A26" s="1316" t="s">
        <v>89</v>
      </c>
      <c r="B26" s="1317" t="s">
        <v>688</v>
      </c>
      <c r="C26" s="1333">
        <f t="shared" ref="C26:O26" si="3">C14-C25</f>
        <v>0</v>
      </c>
      <c r="D26" s="1333">
        <f t="shared" si="3"/>
        <v>0</v>
      </c>
      <c r="E26" s="1333">
        <f t="shared" si="3"/>
        <v>140992</v>
      </c>
      <c r="F26" s="1333">
        <f t="shared" si="3"/>
        <v>-28891</v>
      </c>
      <c r="G26" s="1333">
        <f t="shared" si="3"/>
        <v>-25537</v>
      </c>
      <c r="H26" s="1333">
        <f t="shared" si="3"/>
        <v>-49654</v>
      </c>
      <c r="I26" s="1333">
        <f t="shared" si="3"/>
        <v>-30550</v>
      </c>
      <c r="J26" s="1333">
        <f t="shared" si="3"/>
        <v>-2853</v>
      </c>
      <c r="K26" s="1333">
        <f t="shared" si="3"/>
        <v>136048</v>
      </c>
      <c r="L26" s="1333">
        <f t="shared" si="3"/>
        <v>-117040</v>
      </c>
      <c r="M26" s="1333">
        <f t="shared" si="3"/>
        <v>-22446</v>
      </c>
      <c r="N26" s="1333">
        <f t="shared" si="3"/>
        <v>-69</v>
      </c>
      <c r="O26" s="1334">
        <f t="shared" si="3"/>
        <v>0</v>
      </c>
    </row>
    <row r="27" spans="1:255">
      <c r="A27" s="1018"/>
    </row>
    <row r="28" spans="1:255">
      <c r="B28" s="1019"/>
      <c r="C28" s="1020"/>
      <c r="D28" s="1020"/>
      <c r="O28" s="1013"/>
    </row>
    <row r="29" spans="1:255">
      <c r="O29" s="1013"/>
    </row>
    <row r="30" spans="1:255">
      <c r="O30" s="1013"/>
    </row>
    <row r="31" spans="1:255">
      <c r="O31" s="1013"/>
    </row>
    <row r="32" spans="1:255">
      <c r="O32" s="1013"/>
    </row>
    <row r="33" spans="15:15">
      <c r="O33" s="1013"/>
    </row>
    <row r="34" spans="15:15">
      <c r="O34" s="1013"/>
    </row>
    <row r="35" spans="15:15">
      <c r="O35" s="1013"/>
    </row>
    <row r="36" spans="15:15">
      <c r="O36" s="1013"/>
    </row>
    <row r="37" spans="15:15">
      <c r="O37" s="1013"/>
    </row>
    <row r="38" spans="15:15">
      <c r="O38" s="1013"/>
    </row>
    <row r="39" spans="15:15">
      <c r="O39" s="1013"/>
    </row>
    <row r="40" spans="15:15">
      <c r="O40" s="1013"/>
    </row>
    <row r="41" spans="15:15">
      <c r="O41" s="1013"/>
    </row>
    <row r="42" spans="15:15">
      <c r="O42" s="1013"/>
    </row>
    <row r="43" spans="15:15">
      <c r="O43" s="1013"/>
    </row>
    <row r="44" spans="15:15">
      <c r="O44" s="1013"/>
    </row>
    <row r="45" spans="15:15">
      <c r="O45" s="1013"/>
    </row>
    <row r="46" spans="15:15">
      <c r="O46" s="1013"/>
    </row>
    <row r="47" spans="15:15">
      <c r="O47" s="1013"/>
    </row>
    <row r="48" spans="15:15">
      <c r="O48" s="1013"/>
    </row>
    <row r="49" spans="15:15">
      <c r="O49" s="1013"/>
    </row>
    <row r="50" spans="15:15">
      <c r="O50" s="1013"/>
    </row>
    <row r="51" spans="15:15">
      <c r="O51" s="1013"/>
    </row>
    <row r="52" spans="15:15">
      <c r="O52" s="1013"/>
    </row>
    <row r="53" spans="15:15">
      <c r="O53" s="1013"/>
    </row>
    <row r="54" spans="15:15">
      <c r="O54" s="1013"/>
    </row>
    <row r="55" spans="15:15">
      <c r="O55" s="1013"/>
    </row>
    <row r="56" spans="15:15">
      <c r="O56" s="1013"/>
    </row>
    <row r="57" spans="15:15">
      <c r="O57" s="1013"/>
    </row>
    <row r="58" spans="15:15">
      <c r="O58" s="1013"/>
    </row>
    <row r="59" spans="15:15">
      <c r="O59" s="1013"/>
    </row>
    <row r="60" spans="15:15">
      <c r="O60" s="1013"/>
    </row>
    <row r="61" spans="15:15">
      <c r="O61" s="1013"/>
    </row>
    <row r="62" spans="15:15">
      <c r="O62" s="1013"/>
    </row>
    <row r="63" spans="15:15">
      <c r="O63" s="1013"/>
    </row>
    <row r="64" spans="15:15">
      <c r="O64" s="1013"/>
    </row>
    <row r="65" spans="15:15">
      <c r="O65" s="1013"/>
    </row>
    <row r="66" spans="15:15">
      <c r="O66" s="1013"/>
    </row>
    <row r="67" spans="15:15">
      <c r="O67" s="1013"/>
    </row>
    <row r="68" spans="15:15">
      <c r="O68" s="1013"/>
    </row>
    <row r="69" spans="15:15">
      <c r="O69" s="1013"/>
    </row>
    <row r="70" spans="15:15">
      <c r="O70" s="1013"/>
    </row>
    <row r="71" spans="15:15">
      <c r="O71" s="1013"/>
    </row>
    <row r="72" spans="15:15">
      <c r="O72" s="1013"/>
    </row>
    <row r="73" spans="15:15">
      <c r="O73" s="1013"/>
    </row>
    <row r="74" spans="15:15">
      <c r="O74" s="1013"/>
    </row>
    <row r="75" spans="15:15">
      <c r="O75" s="1013"/>
    </row>
    <row r="76" spans="15:15">
      <c r="O76" s="1013"/>
    </row>
    <row r="77" spans="15:15">
      <c r="O77" s="1013"/>
    </row>
    <row r="78" spans="15:15">
      <c r="O78" s="1013"/>
    </row>
    <row r="79" spans="15:15">
      <c r="O79" s="1013"/>
    </row>
    <row r="80" spans="15:15">
      <c r="O80" s="1013"/>
    </row>
    <row r="81" spans="15:15">
      <c r="O81" s="1013"/>
    </row>
  </sheetData>
  <mergeCells count="3">
    <mergeCell ref="A1:O1"/>
    <mergeCell ref="B4:O4"/>
    <mergeCell ref="B15:O15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70" orientation="landscape" r:id="rId1"/>
  <headerFooter>
    <oddHeader>&amp;R&amp;"Times New Roman CE,Dőlt"&amp;14 3. sz. tájékoztató tábla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H70"/>
  <sheetViews>
    <sheetView zoomScaleNormal="100" workbookViewId="0">
      <selection activeCell="A2" sqref="A2:B2"/>
    </sheetView>
  </sheetViews>
  <sheetFormatPr defaultRowHeight="12.75"/>
  <cols>
    <col min="2" max="2" width="101" customWidth="1"/>
    <col min="3" max="3" width="26" customWidth="1"/>
  </cols>
  <sheetData>
    <row r="1" spans="1:8" ht="15">
      <c r="A1" s="1857"/>
      <c r="B1" s="1857"/>
      <c r="C1" s="1857"/>
    </row>
    <row r="2" spans="1:8" ht="16.5" thickBot="1">
      <c r="A2" s="1858" t="s">
        <v>882</v>
      </c>
      <c r="B2" s="1858"/>
      <c r="C2" s="1401" t="s">
        <v>101</v>
      </c>
    </row>
    <row r="3" spans="1:8" ht="32.25" thickBot="1">
      <c r="A3" s="1400" t="s">
        <v>66</v>
      </c>
      <c r="B3" s="1399" t="s">
        <v>4</v>
      </c>
      <c r="C3" s="1400" t="s">
        <v>546</v>
      </c>
    </row>
    <row r="4" spans="1:8" ht="15.75">
      <c r="A4" s="1377" t="s">
        <v>67</v>
      </c>
      <c r="B4" s="1386" t="s">
        <v>883</v>
      </c>
      <c r="C4" s="920">
        <v>350</v>
      </c>
      <c r="D4" s="962"/>
    </row>
    <row r="5" spans="1:8" ht="15.75">
      <c r="A5" s="1384" t="s">
        <v>68</v>
      </c>
      <c r="B5" s="1385" t="s">
        <v>562</v>
      </c>
      <c r="C5" s="920">
        <v>21470</v>
      </c>
    </row>
    <row r="6" spans="1:8" ht="15.75">
      <c r="A6" s="1384" t="s">
        <v>69</v>
      </c>
      <c r="B6" s="1385" t="s">
        <v>563</v>
      </c>
      <c r="C6" s="920">
        <v>3000</v>
      </c>
    </row>
    <row r="7" spans="1:8" ht="15.75">
      <c r="A7" s="1384" t="s">
        <v>70</v>
      </c>
      <c r="B7" s="1385" t="s">
        <v>564</v>
      </c>
      <c r="C7" s="920">
        <v>400</v>
      </c>
    </row>
    <row r="8" spans="1:8" ht="15.75">
      <c r="A8" s="1384" t="s">
        <v>71</v>
      </c>
      <c r="B8" s="1385" t="s">
        <v>565</v>
      </c>
      <c r="C8" s="920">
        <v>1000</v>
      </c>
    </row>
    <row r="9" spans="1:8" ht="15.75">
      <c r="A9" s="1384" t="s">
        <v>72</v>
      </c>
      <c r="B9" s="1385" t="s">
        <v>566</v>
      </c>
      <c r="C9" s="920">
        <v>100</v>
      </c>
    </row>
    <row r="10" spans="1:8" ht="15.75">
      <c r="A10" s="1384" t="s">
        <v>73</v>
      </c>
      <c r="B10" s="1385" t="s">
        <v>567</v>
      </c>
      <c r="C10" s="920">
        <v>1000</v>
      </c>
      <c r="H10" s="919"/>
    </row>
    <row r="11" spans="1:8" ht="15.75">
      <c r="A11" s="1384" t="s">
        <v>74</v>
      </c>
      <c r="B11" s="1385" t="s">
        <v>568</v>
      </c>
      <c r="C11" s="920">
        <v>3500</v>
      </c>
    </row>
    <row r="12" spans="1:8" ht="15.75">
      <c r="A12" s="1384" t="s">
        <v>75</v>
      </c>
      <c r="B12" s="1385" t="s">
        <v>884</v>
      </c>
      <c r="C12" s="920">
        <v>100</v>
      </c>
    </row>
    <row r="13" spans="1:8" ht="15.75">
      <c r="A13" s="1384" t="s">
        <v>76</v>
      </c>
      <c r="B13" s="1385" t="s">
        <v>569</v>
      </c>
      <c r="C13" s="920">
        <v>800</v>
      </c>
    </row>
    <row r="14" spans="1:8" ht="15.75">
      <c r="A14" s="1384" t="s">
        <v>77</v>
      </c>
      <c r="B14" s="1385" t="s">
        <v>885</v>
      </c>
      <c r="C14" s="920">
        <v>750</v>
      </c>
    </row>
    <row r="15" spans="1:8" ht="15.75">
      <c r="A15" s="1384" t="s">
        <v>78</v>
      </c>
      <c r="B15" s="1385" t="s">
        <v>570</v>
      </c>
      <c r="C15" s="920">
        <v>1000</v>
      </c>
    </row>
    <row r="16" spans="1:8" ht="15.75">
      <c r="A16" s="1384" t="s">
        <v>79</v>
      </c>
      <c r="B16" s="1385" t="s">
        <v>571</v>
      </c>
      <c r="C16" s="920">
        <v>1200</v>
      </c>
    </row>
    <row r="17" spans="1:5" ht="15.75">
      <c r="A17" s="1384" t="s">
        <v>80</v>
      </c>
      <c r="B17" s="1385" t="s">
        <v>572</v>
      </c>
      <c r="C17" s="920">
        <v>2000</v>
      </c>
    </row>
    <row r="18" spans="1:5" ht="15.75">
      <c r="A18" s="1384" t="s">
        <v>81</v>
      </c>
      <c r="B18" s="1385" t="s">
        <v>886</v>
      </c>
      <c r="C18" s="920">
        <v>600</v>
      </c>
    </row>
    <row r="19" spans="1:5" ht="15.75">
      <c r="A19" s="1384" t="s">
        <v>82</v>
      </c>
      <c r="B19" s="1385" t="s">
        <v>573</v>
      </c>
      <c r="C19" s="920">
        <v>360</v>
      </c>
    </row>
    <row r="20" spans="1:5" ht="15.75">
      <c r="A20" s="1384" t="s">
        <v>83</v>
      </c>
      <c r="B20" s="1385" t="s">
        <v>887</v>
      </c>
      <c r="C20" s="920">
        <v>400</v>
      </c>
    </row>
    <row r="21" spans="1:5" ht="15.75">
      <c r="A21" s="1384" t="s">
        <v>84</v>
      </c>
      <c r="B21" s="1385" t="s">
        <v>574</v>
      </c>
      <c r="C21" s="920">
        <v>50</v>
      </c>
    </row>
    <row r="22" spans="1:5" ht="15.75">
      <c r="A22" s="1384" t="s">
        <v>85</v>
      </c>
      <c r="B22" s="1385" t="s">
        <v>575</v>
      </c>
      <c r="C22" s="920">
        <v>1500</v>
      </c>
    </row>
    <row r="23" spans="1:5" ht="16.5" thickBot="1">
      <c r="A23" s="1383" t="s">
        <v>86</v>
      </c>
      <c r="B23" s="1394" t="s">
        <v>576</v>
      </c>
      <c r="C23" s="1398">
        <v>300</v>
      </c>
      <c r="E23" s="919"/>
    </row>
    <row r="24" spans="1:5" ht="24" customHeight="1" thickBot="1">
      <c r="A24" s="1395"/>
      <c r="B24" s="1396" t="s">
        <v>121</v>
      </c>
      <c r="C24" s="1397">
        <v>39880</v>
      </c>
    </row>
    <row r="25" spans="1:5" ht="24" customHeight="1" thickBot="1">
      <c r="A25" s="1859" t="s">
        <v>577</v>
      </c>
      <c r="B25" s="1859"/>
      <c r="C25" s="1374"/>
    </row>
    <row r="26" spans="1:5" ht="31.5" customHeight="1" thickBot="1">
      <c r="A26" s="1375" t="s">
        <v>66</v>
      </c>
      <c r="B26" s="1376" t="s">
        <v>4</v>
      </c>
      <c r="C26" s="1376" t="s">
        <v>546</v>
      </c>
    </row>
    <row r="27" spans="1:5" ht="43.5" customHeight="1">
      <c r="A27" s="1860" t="s">
        <v>578</v>
      </c>
      <c r="B27" s="1110" t="s">
        <v>1023</v>
      </c>
      <c r="C27" s="920">
        <v>2500</v>
      </c>
    </row>
    <row r="28" spans="1:5" ht="28.5" customHeight="1">
      <c r="A28" s="1861"/>
      <c r="B28" s="1110" t="s">
        <v>579</v>
      </c>
      <c r="C28" s="920"/>
    </row>
    <row r="29" spans="1:5" ht="15.75">
      <c r="A29" s="1862"/>
      <c r="B29" s="1385" t="s">
        <v>580</v>
      </c>
      <c r="C29" s="920"/>
    </row>
    <row r="30" spans="1:5" s="1389" customFormat="1" ht="36" customHeight="1" thickBot="1">
      <c r="A30" s="1384" t="s">
        <v>581</v>
      </c>
      <c r="B30" s="1110" t="s">
        <v>582</v>
      </c>
      <c r="C30" s="1388">
        <v>21000</v>
      </c>
    </row>
    <row r="31" spans="1:5" ht="16.5" thickBot="1">
      <c r="A31" s="1371"/>
      <c r="B31" s="1372" t="s">
        <v>121</v>
      </c>
      <c r="C31" s="1373">
        <v>23500</v>
      </c>
    </row>
    <row r="32" spans="1:5" ht="15.75">
      <c r="A32" s="1374"/>
      <c r="B32" s="1374"/>
      <c r="C32" s="1374"/>
    </row>
    <row r="33" spans="1:3" ht="24.75" customHeight="1" thickBot="1">
      <c r="A33" s="1855" t="s">
        <v>888</v>
      </c>
      <c r="B33" s="1855"/>
      <c r="C33" s="1374"/>
    </row>
    <row r="34" spans="1:3" ht="32.25" thickBot="1">
      <c r="A34" s="1378" t="s">
        <v>66</v>
      </c>
      <c r="B34" s="1379" t="s">
        <v>583</v>
      </c>
      <c r="C34" s="1380" t="s">
        <v>546</v>
      </c>
    </row>
    <row r="35" spans="1:3" ht="15.75">
      <c r="A35" s="1384" t="s">
        <v>67</v>
      </c>
      <c r="B35" s="1385" t="s">
        <v>584</v>
      </c>
      <c r="C35" s="920">
        <v>40</v>
      </c>
    </row>
    <row r="36" spans="1:3" ht="15.75">
      <c r="A36" s="1384" t="s">
        <v>68</v>
      </c>
      <c r="B36" s="1385" t="s">
        <v>585</v>
      </c>
      <c r="C36" s="920">
        <v>300</v>
      </c>
    </row>
    <row r="37" spans="1:3" ht="15.75">
      <c r="A37" s="1384" t="s">
        <v>69</v>
      </c>
      <c r="B37" s="1385" t="s">
        <v>889</v>
      </c>
      <c r="C37" s="920">
        <v>80</v>
      </c>
    </row>
    <row r="38" spans="1:3" ht="15.75">
      <c r="A38" s="1384" t="s">
        <v>70</v>
      </c>
      <c r="B38" s="1385" t="s">
        <v>890</v>
      </c>
      <c r="C38" s="920">
        <v>80</v>
      </c>
    </row>
    <row r="39" spans="1:3" ht="15.75">
      <c r="A39" s="1384" t="s">
        <v>71</v>
      </c>
      <c r="B39" s="1385" t="s">
        <v>891</v>
      </c>
      <c r="C39" s="1387" t="s">
        <v>892</v>
      </c>
    </row>
    <row r="40" spans="1:3" ht="15.75">
      <c r="A40" s="1384" t="s">
        <v>72</v>
      </c>
      <c r="B40" s="1385" t="s">
        <v>893</v>
      </c>
      <c r="C40" s="920">
        <v>130</v>
      </c>
    </row>
    <row r="41" spans="1:3" ht="15.75">
      <c r="A41" s="1384" t="s">
        <v>73</v>
      </c>
      <c r="B41" s="1385" t="s">
        <v>597</v>
      </c>
      <c r="C41" s="920">
        <v>850</v>
      </c>
    </row>
    <row r="42" spans="1:3" ht="15.75">
      <c r="A42" s="1384" t="s">
        <v>74</v>
      </c>
      <c r="B42" s="1385" t="s">
        <v>598</v>
      </c>
      <c r="C42" s="920">
        <v>1500</v>
      </c>
    </row>
    <row r="43" spans="1:3" ht="15.75">
      <c r="A43" s="1384" t="s">
        <v>75</v>
      </c>
      <c r="B43" s="1385" t="s">
        <v>894</v>
      </c>
      <c r="C43" s="920">
        <v>500</v>
      </c>
    </row>
    <row r="44" spans="1:3" ht="15.75">
      <c r="A44" s="1384" t="s">
        <v>76</v>
      </c>
      <c r="B44" s="1385" t="s">
        <v>599</v>
      </c>
      <c r="C44" s="920">
        <v>1000</v>
      </c>
    </row>
    <row r="45" spans="1:3" ht="15.75">
      <c r="A45" s="1384" t="s">
        <v>77</v>
      </c>
      <c r="B45" s="1385" t="s">
        <v>895</v>
      </c>
      <c r="C45" s="920">
        <v>1500</v>
      </c>
    </row>
    <row r="46" spans="1:3" ht="15.75">
      <c r="A46" s="1384" t="s">
        <v>78</v>
      </c>
      <c r="B46" s="1385" t="s">
        <v>896</v>
      </c>
      <c r="C46" s="920">
        <v>1000</v>
      </c>
    </row>
    <row r="47" spans="1:3" ht="16.5" thickBot="1">
      <c r="A47" s="1390" t="s">
        <v>79</v>
      </c>
      <c r="B47" s="1391" t="s">
        <v>897</v>
      </c>
      <c r="C47" s="1392">
        <v>300</v>
      </c>
    </row>
    <row r="48" spans="1:3" ht="16.5" thickBot="1">
      <c r="A48" s="1393"/>
      <c r="B48" s="1372" t="s">
        <v>121</v>
      </c>
      <c r="C48" s="1373">
        <v>8320</v>
      </c>
    </row>
    <row r="49" spans="1:3" ht="15.75">
      <c r="A49" s="1856"/>
      <c r="B49" s="1856"/>
      <c r="C49" s="1374"/>
    </row>
    <row r="50" spans="1:3" ht="24" customHeight="1" thickBot="1">
      <c r="A50" s="1855" t="s">
        <v>898</v>
      </c>
      <c r="B50" s="1855"/>
      <c r="C50" s="1374"/>
    </row>
    <row r="51" spans="1:3" ht="32.25" thickBot="1">
      <c r="A51" s="1381" t="s">
        <v>66</v>
      </c>
      <c r="B51" s="1382" t="s">
        <v>583</v>
      </c>
      <c r="C51" s="1380" t="s">
        <v>546</v>
      </c>
    </row>
    <row r="52" spans="1:3" ht="15.75">
      <c r="A52" s="1384" t="s">
        <v>67</v>
      </c>
      <c r="B52" s="1391" t="s">
        <v>899</v>
      </c>
      <c r="C52" s="920">
        <v>100</v>
      </c>
    </row>
    <row r="53" spans="1:3" ht="15.75">
      <c r="A53" s="1384" t="s">
        <v>68</v>
      </c>
      <c r="B53" s="1391" t="s">
        <v>586</v>
      </c>
      <c r="C53" s="920">
        <v>900</v>
      </c>
    </row>
    <row r="54" spans="1:3" ht="15.75">
      <c r="A54" s="1384" t="s">
        <v>69</v>
      </c>
      <c r="B54" s="1391" t="s">
        <v>587</v>
      </c>
      <c r="C54" s="920">
        <v>1000</v>
      </c>
    </row>
    <row r="55" spans="1:3" ht="15.75">
      <c r="A55" s="1384" t="s">
        <v>70</v>
      </c>
      <c r="B55" s="1391" t="s">
        <v>588</v>
      </c>
      <c r="C55" s="920">
        <v>1500</v>
      </c>
    </row>
    <row r="56" spans="1:3" ht="15.75">
      <c r="A56" s="1384" t="s">
        <v>71</v>
      </c>
      <c r="B56" s="1391" t="s">
        <v>589</v>
      </c>
      <c r="C56" s="920">
        <v>50</v>
      </c>
    </row>
    <row r="57" spans="1:3" ht="15.75">
      <c r="A57" s="1384" t="s">
        <v>72</v>
      </c>
      <c r="B57" s="1391" t="s">
        <v>590</v>
      </c>
      <c r="C57" s="920">
        <v>50</v>
      </c>
    </row>
    <row r="58" spans="1:3" ht="15.75">
      <c r="A58" s="1384" t="s">
        <v>73</v>
      </c>
      <c r="B58" s="1391" t="s">
        <v>591</v>
      </c>
      <c r="C58" s="920">
        <v>5000</v>
      </c>
    </row>
    <row r="59" spans="1:3" ht="15.75">
      <c r="A59" s="1384" t="s">
        <v>74</v>
      </c>
      <c r="B59" s="1391" t="s">
        <v>592</v>
      </c>
      <c r="C59" s="920">
        <v>3000</v>
      </c>
    </row>
    <row r="60" spans="1:3" ht="15.75">
      <c r="A60" s="1384" t="s">
        <v>75</v>
      </c>
      <c r="B60" s="1391" t="s">
        <v>593</v>
      </c>
      <c r="C60" s="920">
        <v>50</v>
      </c>
    </row>
    <row r="61" spans="1:3" ht="15.75">
      <c r="A61" s="1384" t="s">
        <v>76</v>
      </c>
      <c r="B61" s="1391" t="s">
        <v>594</v>
      </c>
      <c r="C61" s="920">
        <v>250</v>
      </c>
    </row>
    <row r="62" spans="1:3" ht="15.75">
      <c r="A62" s="1384" t="s">
        <v>77</v>
      </c>
      <c r="B62" s="1391" t="s">
        <v>595</v>
      </c>
      <c r="C62" s="920">
        <v>1000</v>
      </c>
    </row>
    <row r="63" spans="1:3" ht="16.5" thickBot="1">
      <c r="A63" s="1390" t="s">
        <v>78</v>
      </c>
      <c r="B63" s="1391" t="s">
        <v>596</v>
      </c>
      <c r="C63" s="1392">
        <v>250</v>
      </c>
    </row>
    <row r="64" spans="1:3" ht="16.5" thickBot="1">
      <c r="A64" s="1393"/>
      <c r="B64" s="1372" t="s">
        <v>121</v>
      </c>
      <c r="C64" s="1373">
        <v>13150</v>
      </c>
    </row>
    <row r="65" spans="1:3" ht="15.75">
      <c r="A65" s="919"/>
      <c r="B65" s="919"/>
      <c r="C65" s="919"/>
    </row>
    <row r="67" spans="1:3" ht="15.75">
      <c r="B67" s="919"/>
    </row>
    <row r="70" spans="1:3" ht="15.75">
      <c r="B70" s="919"/>
    </row>
  </sheetData>
  <mergeCells count="7">
    <mergeCell ref="A33:B33"/>
    <mergeCell ref="A49:B49"/>
    <mergeCell ref="A50:B50"/>
    <mergeCell ref="A1:C1"/>
    <mergeCell ref="A2:B2"/>
    <mergeCell ref="A25:B25"/>
    <mergeCell ref="A27:A29"/>
  </mergeCells>
  <pageMargins left="0.70866141732283472" right="0.70866141732283472" top="0.74803149606299213" bottom="0.74803149606299213" header="0.31496062992125984" footer="0.31496062992125984"/>
  <pageSetup paperSize="9" scale="71" orientation="portrait" horizontalDpi="4294967293" r:id="rId1"/>
  <headerFooter>
    <oddHeader>&amp;R&amp;"Times New Roman CE,Dőlt"4.sz.számú tájékoztató tábla</oddHeader>
  </headerFooter>
  <rowBreaks count="1" manualBreakCount="1">
    <brk id="49" max="2" man="1"/>
  </rowBreaks>
</worksheet>
</file>

<file path=xl/worksheets/sheet28.xml><?xml version="1.0" encoding="utf-8"?>
<worksheet xmlns="http://schemas.openxmlformats.org/spreadsheetml/2006/main" xmlns:r="http://schemas.openxmlformats.org/officeDocument/2006/relationships">
  <dimension ref="A1:D51"/>
  <sheetViews>
    <sheetView zoomScaleNormal="100" workbookViewId="0">
      <selection sqref="A1:C1"/>
    </sheetView>
  </sheetViews>
  <sheetFormatPr defaultRowHeight="12.75"/>
  <cols>
    <col min="1" max="1" width="8.5" customWidth="1"/>
    <col min="2" max="2" width="77.1640625" customWidth="1"/>
    <col min="3" max="4" width="14.5" customWidth="1"/>
  </cols>
  <sheetData>
    <row r="1" spans="1:4" ht="29.25" customHeight="1" thickBot="1">
      <c r="A1" s="1866" t="s">
        <v>1087</v>
      </c>
      <c r="B1" s="1866"/>
      <c r="C1" s="1866"/>
      <c r="D1" s="1015" t="s">
        <v>101</v>
      </c>
    </row>
    <row r="2" spans="1:4" ht="32.25" thickBot="1">
      <c r="A2" s="917" t="s">
        <v>66</v>
      </c>
      <c r="B2" s="918" t="s">
        <v>545</v>
      </c>
      <c r="C2" s="1870" t="s">
        <v>546</v>
      </c>
      <c r="D2" s="1871"/>
    </row>
    <row r="3" spans="1:4" ht="14.25" customHeight="1" thickBot="1">
      <c r="A3" s="915" t="s">
        <v>67</v>
      </c>
      <c r="B3" s="898" t="s">
        <v>553</v>
      </c>
      <c r="C3" s="906"/>
      <c r="D3" s="904" t="s">
        <v>1024</v>
      </c>
    </row>
    <row r="4" spans="1:4" ht="28.5" customHeight="1" thickBot="1">
      <c r="A4" s="915" t="s">
        <v>68</v>
      </c>
      <c r="B4" s="900" t="s">
        <v>548</v>
      </c>
      <c r="C4" s="906"/>
      <c r="D4" s="905">
        <v>12500</v>
      </c>
    </row>
    <row r="5" spans="1:4" ht="18" customHeight="1">
      <c r="A5" s="1867" t="s">
        <v>69</v>
      </c>
      <c r="B5" s="898" t="s">
        <v>1032</v>
      </c>
      <c r="C5" s="906"/>
      <c r="D5" s="1872">
        <v>31700</v>
      </c>
    </row>
    <row r="6" spans="1:4" ht="18" customHeight="1">
      <c r="A6" s="1868"/>
      <c r="B6" s="901" t="s">
        <v>1033</v>
      </c>
      <c r="C6" s="908">
        <v>500</v>
      </c>
      <c r="D6" s="1873"/>
    </row>
    <row r="7" spans="1:4" ht="18" customHeight="1">
      <c r="A7" s="1868"/>
      <c r="B7" s="901" t="s">
        <v>1034</v>
      </c>
      <c r="C7" s="908">
        <v>2000</v>
      </c>
      <c r="D7" s="1873"/>
    </row>
    <row r="8" spans="1:4" ht="18" customHeight="1">
      <c r="A8" s="1868"/>
      <c r="B8" s="901" t="s">
        <v>1035</v>
      </c>
      <c r="C8" s="907">
        <v>15000</v>
      </c>
      <c r="D8" s="1873"/>
    </row>
    <row r="9" spans="1:4" ht="18" customHeight="1">
      <c r="A9" s="1869"/>
      <c r="B9" s="902" t="s">
        <v>1036</v>
      </c>
      <c r="C9" s="908">
        <v>2000</v>
      </c>
      <c r="D9" s="1873"/>
    </row>
    <row r="10" spans="1:4" ht="18" customHeight="1">
      <c r="A10" s="1869"/>
      <c r="B10" s="902" t="s">
        <v>1037</v>
      </c>
      <c r="C10" s="908">
        <v>2000</v>
      </c>
      <c r="D10" s="1873"/>
    </row>
    <row r="11" spans="1:4" ht="18" customHeight="1">
      <c r="A11" s="1869"/>
      <c r="B11" s="902" t="s">
        <v>1038</v>
      </c>
      <c r="C11" s="908">
        <v>2000</v>
      </c>
      <c r="D11" s="1873"/>
    </row>
    <row r="12" spans="1:4" ht="18" customHeight="1">
      <c r="A12" s="1869"/>
      <c r="B12" s="902" t="s">
        <v>1039</v>
      </c>
      <c r="C12" s="908">
        <v>5000</v>
      </c>
      <c r="D12" s="1873"/>
    </row>
    <row r="13" spans="1:4" ht="18" customHeight="1" thickBot="1">
      <c r="A13" s="1869"/>
      <c r="B13" s="903" t="s">
        <v>1042</v>
      </c>
      <c r="C13" s="909">
        <v>3200</v>
      </c>
      <c r="D13" s="1874"/>
    </row>
    <row r="14" spans="1:4" ht="30" thickBot="1">
      <c r="A14" s="915" t="s">
        <v>70</v>
      </c>
      <c r="B14" s="900" t="s">
        <v>554</v>
      </c>
      <c r="C14" s="906"/>
      <c r="D14" s="904" t="s">
        <v>1025</v>
      </c>
    </row>
    <row r="15" spans="1:4" ht="18" customHeight="1">
      <c r="A15" s="1867" t="s">
        <v>71</v>
      </c>
      <c r="B15" s="898" t="s">
        <v>550</v>
      </c>
      <c r="C15" s="906"/>
      <c r="D15" s="1872">
        <v>5000</v>
      </c>
    </row>
    <row r="16" spans="1:4" ht="18" customHeight="1">
      <c r="A16" s="1869"/>
      <c r="B16" s="902" t="s">
        <v>555</v>
      </c>
      <c r="C16" s="908">
        <v>4500</v>
      </c>
      <c r="D16" s="1873"/>
    </row>
    <row r="17" spans="1:4" ht="18" customHeight="1" thickBot="1">
      <c r="A17" s="1869"/>
      <c r="B17" s="902" t="s">
        <v>556</v>
      </c>
      <c r="C17" s="908">
        <v>500</v>
      </c>
      <c r="D17" s="1873"/>
    </row>
    <row r="18" spans="1:4" ht="18" customHeight="1">
      <c r="A18" s="1867" t="s">
        <v>72</v>
      </c>
      <c r="B18" s="898" t="s">
        <v>551</v>
      </c>
      <c r="C18" s="906"/>
      <c r="D18" s="1872">
        <v>4440</v>
      </c>
    </row>
    <row r="19" spans="1:4" ht="18" customHeight="1">
      <c r="A19" s="1868"/>
      <c r="B19" s="902" t="s">
        <v>1088</v>
      </c>
      <c r="C19" s="908">
        <v>3810</v>
      </c>
      <c r="D19" s="1873"/>
    </row>
    <row r="20" spans="1:4" ht="18" customHeight="1">
      <c r="A20" s="1869"/>
      <c r="B20" s="902" t="s">
        <v>817</v>
      </c>
      <c r="C20" s="908">
        <v>155</v>
      </c>
      <c r="D20" s="1873"/>
    </row>
    <row r="21" spans="1:4" ht="18" customHeight="1" thickBot="1">
      <c r="A21" s="1877"/>
      <c r="B21" s="899" t="s">
        <v>818</v>
      </c>
      <c r="C21" s="910">
        <v>475</v>
      </c>
      <c r="D21" s="1873"/>
    </row>
    <row r="22" spans="1:4" ht="32.25" customHeight="1" thickBot="1">
      <c r="A22" s="915" t="s">
        <v>73</v>
      </c>
      <c r="B22" s="900" t="s">
        <v>557</v>
      </c>
      <c r="C22" s="906"/>
      <c r="D22" s="904" t="s">
        <v>547</v>
      </c>
    </row>
    <row r="23" spans="1:4" ht="33" customHeight="1" thickBot="1">
      <c r="A23" s="915" t="s">
        <v>74</v>
      </c>
      <c r="B23" s="911" t="s">
        <v>558</v>
      </c>
      <c r="C23" s="906"/>
      <c r="D23" s="904" t="s">
        <v>549</v>
      </c>
    </row>
    <row r="24" spans="1:4" ht="18" customHeight="1">
      <c r="A24" s="1867" t="s">
        <v>75</v>
      </c>
      <c r="B24" s="898" t="s">
        <v>552</v>
      </c>
      <c r="C24" s="906"/>
      <c r="D24" s="1878">
        <v>10500</v>
      </c>
    </row>
    <row r="25" spans="1:4" ht="18" customHeight="1">
      <c r="A25" s="1869"/>
      <c r="B25" s="902" t="s">
        <v>559</v>
      </c>
      <c r="C25" s="908">
        <v>500</v>
      </c>
      <c r="D25" s="1879"/>
    </row>
    <row r="26" spans="1:4" ht="18" customHeight="1">
      <c r="A26" s="1869"/>
      <c r="B26" s="902" t="s">
        <v>560</v>
      </c>
      <c r="C26" s="908">
        <v>1000</v>
      </c>
      <c r="D26" s="1879"/>
    </row>
    <row r="27" spans="1:4" ht="18" customHeight="1">
      <c r="A27" s="1869"/>
      <c r="B27" s="902" t="s">
        <v>1041</v>
      </c>
      <c r="C27" s="908">
        <v>5000</v>
      </c>
      <c r="D27" s="1879"/>
    </row>
    <row r="28" spans="1:4" ht="18" customHeight="1">
      <c r="A28" s="1869"/>
      <c r="B28" s="902" t="s">
        <v>1040</v>
      </c>
      <c r="C28" s="908">
        <v>2500</v>
      </c>
      <c r="D28" s="1879"/>
    </row>
    <row r="29" spans="1:4" ht="18" customHeight="1" thickBot="1">
      <c r="A29" s="1877"/>
      <c r="B29" s="899" t="s">
        <v>561</v>
      </c>
      <c r="C29" s="910">
        <v>1500</v>
      </c>
      <c r="D29" s="1880"/>
    </row>
    <row r="30" spans="1:4" ht="18" customHeight="1" thickBot="1">
      <c r="A30" s="916" t="s">
        <v>76</v>
      </c>
      <c r="B30" s="913" t="s">
        <v>1043</v>
      </c>
      <c r="C30" s="912"/>
      <c r="D30" s="905" t="s">
        <v>1044</v>
      </c>
    </row>
    <row r="31" spans="1:4" ht="19.5" thickBot="1">
      <c r="A31" s="1875" t="s">
        <v>121</v>
      </c>
      <c r="B31" s="1876"/>
      <c r="C31" s="1876"/>
      <c r="D31" s="914" t="s">
        <v>1089</v>
      </c>
    </row>
    <row r="33" spans="1:4" ht="13.5" customHeight="1">
      <c r="A33" s="962"/>
      <c r="B33" s="962"/>
      <c r="C33" s="962"/>
      <c r="D33" s="962"/>
    </row>
    <row r="34" spans="1:4" ht="15">
      <c r="A34" s="1863"/>
      <c r="B34" s="1864"/>
      <c r="C34" s="1864"/>
      <c r="D34" s="962"/>
    </row>
    <row r="35" spans="1:4" ht="15.75">
      <c r="A35" s="1494"/>
      <c r="B35" s="1495"/>
      <c r="C35" s="1496"/>
      <c r="D35" s="962"/>
    </row>
    <row r="36" spans="1:4" ht="15">
      <c r="A36" s="1496"/>
      <c r="B36" s="1497"/>
      <c r="C36" s="1498"/>
      <c r="D36" s="962"/>
    </row>
    <row r="37" spans="1:4" ht="15">
      <c r="A37" s="1496"/>
      <c r="B37" s="1497"/>
      <c r="C37" s="1498"/>
      <c r="D37" s="962"/>
    </row>
    <row r="38" spans="1:4" ht="15">
      <c r="A38" s="1496"/>
      <c r="B38" s="1497"/>
      <c r="C38" s="1498"/>
      <c r="D38" s="962"/>
    </row>
    <row r="39" spans="1:4" ht="15">
      <c r="A39" s="1496"/>
      <c r="B39" s="1497"/>
      <c r="C39" s="1498"/>
      <c r="D39" s="962"/>
    </row>
    <row r="40" spans="1:4" ht="15">
      <c r="A40" s="1496"/>
      <c r="B40" s="1497"/>
      <c r="C40" s="1498"/>
      <c r="D40" s="962"/>
    </row>
    <row r="41" spans="1:4" ht="15">
      <c r="A41" s="1496"/>
      <c r="B41" s="1497"/>
      <c r="C41" s="1498"/>
      <c r="D41" s="962"/>
    </row>
    <row r="42" spans="1:4" ht="15">
      <c r="A42" s="1496"/>
      <c r="B42" s="1497"/>
      <c r="C42" s="1498"/>
      <c r="D42" s="962"/>
    </row>
    <row r="43" spans="1:4" ht="15">
      <c r="A43" s="1496"/>
      <c r="B43" s="1497"/>
      <c r="C43" s="1498"/>
      <c r="D43" s="962"/>
    </row>
    <row r="44" spans="1:4" ht="15">
      <c r="A44" s="1496"/>
      <c r="B44" s="1497"/>
      <c r="C44" s="1498"/>
      <c r="D44" s="962"/>
    </row>
    <row r="45" spans="1:4" ht="15">
      <c r="A45" s="1496"/>
      <c r="B45" s="1497"/>
      <c r="C45" s="1498"/>
      <c r="D45" s="962"/>
    </row>
    <row r="46" spans="1:4" ht="15">
      <c r="A46" s="1496"/>
      <c r="B46" s="1497"/>
      <c r="C46" s="1498"/>
      <c r="D46" s="962"/>
    </row>
    <row r="47" spans="1:4" ht="18.75">
      <c r="A47" s="1865"/>
      <c r="B47" s="1865"/>
      <c r="C47" s="1865"/>
      <c r="D47" s="1499"/>
    </row>
    <row r="48" spans="1:4">
      <c r="A48" s="962"/>
      <c r="B48" s="962"/>
      <c r="C48" s="962"/>
      <c r="D48" s="962"/>
    </row>
    <row r="49" spans="1:4">
      <c r="A49" s="962"/>
      <c r="B49" s="962"/>
      <c r="C49" s="962"/>
      <c r="D49" s="962"/>
    </row>
    <row r="50" spans="1:4">
      <c r="A50" s="962"/>
      <c r="B50" s="962"/>
      <c r="C50" s="962"/>
      <c r="D50" s="962"/>
    </row>
    <row r="51" spans="1:4">
      <c r="A51" s="962"/>
      <c r="B51" s="962"/>
      <c r="C51" s="962"/>
      <c r="D51" s="962"/>
    </row>
  </sheetData>
  <mergeCells count="13">
    <mergeCell ref="A34:C34"/>
    <mergeCell ref="A47:C47"/>
    <mergeCell ref="A1:C1"/>
    <mergeCell ref="A5:A13"/>
    <mergeCell ref="C2:D2"/>
    <mergeCell ref="D5:D13"/>
    <mergeCell ref="A31:C31"/>
    <mergeCell ref="A24:A29"/>
    <mergeCell ref="D24:D29"/>
    <mergeCell ref="A15:A17"/>
    <mergeCell ref="D15:D17"/>
    <mergeCell ref="A18:A21"/>
    <mergeCell ref="D18:D2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&amp;R&amp;"Times New Roman CE,Dőlt"&amp;12 5. sz. tájékoztató tábla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H33"/>
  <sheetViews>
    <sheetView zoomScaleNormal="100" workbookViewId="0">
      <selection sqref="A1:E2"/>
    </sheetView>
  </sheetViews>
  <sheetFormatPr defaultColWidth="9.33203125" defaultRowHeight="12.75"/>
  <cols>
    <col min="1" max="1" width="11.1640625" style="1021" customWidth="1"/>
    <col min="2" max="2" width="55" style="1021" customWidth="1"/>
    <col min="3" max="3" width="14.1640625" style="1021" customWidth="1"/>
    <col min="4" max="4" width="13.6640625" style="1021" customWidth="1"/>
    <col min="5" max="5" width="14.83203125" style="1021" customWidth="1"/>
    <col min="6" max="16384" width="9.33203125" style="1021"/>
  </cols>
  <sheetData>
    <row r="1" spans="1:8" ht="19.5" customHeight="1">
      <c r="A1" s="1891" t="s">
        <v>1047</v>
      </c>
      <c r="B1" s="1891"/>
      <c r="C1" s="1891"/>
      <c r="D1" s="1891"/>
      <c r="E1" s="1891"/>
    </row>
    <row r="2" spans="1:8" ht="19.5" customHeight="1">
      <c r="A2" s="1891"/>
      <c r="B2" s="1891"/>
      <c r="C2" s="1891"/>
      <c r="D2" s="1891"/>
      <c r="E2" s="1891"/>
    </row>
    <row r="4" spans="1:8" ht="15.75" customHeight="1" thickBot="1">
      <c r="E4" s="1015" t="s">
        <v>101</v>
      </c>
    </row>
    <row r="5" spans="1:8" ht="12.75" customHeight="1">
      <c r="A5" s="1892" t="s">
        <v>526</v>
      </c>
      <c r="B5" s="1894" t="s">
        <v>1</v>
      </c>
      <c r="C5" s="1885" t="s">
        <v>508</v>
      </c>
      <c r="D5" s="1887" t="s">
        <v>839</v>
      </c>
      <c r="E5" s="1889" t="s">
        <v>1046</v>
      </c>
    </row>
    <row r="6" spans="1:8" ht="13.5" thickBot="1">
      <c r="A6" s="1893"/>
      <c r="B6" s="1895"/>
      <c r="C6" s="1886"/>
      <c r="D6" s="1888"/>
      <c r="E6" s="1890"/>
    </row>
    <row r="7" spans="1:8" s="1024" customFormat="1" ht="19.5" customHeight="1">
      <c r="A7" s="1159" t="s">
        <v>67</v>
      </c>
      <c r="B7" s="1163" t="s">
        <v>689</v>
      </c>
      <c r="C7" s="1168">
        <v>821355</v>
      </c>
      <c r="D7" s="1022">
        <v>821355</v>
      </c>
      <c r="E7" s="1023">
        <v>821355</v>
      </c>
    </row>
    <row r="8" spans="1:8" s="1024" customFormat="1" ht="19.5" customHeight="1">
      <c r="A8" s="1160" t="s">
        <v>68</v>
      </c>
      <c r="B8" s="1164" t="s">
        <v>802</v>
      </c>
      <c r="C8" s="1169">
        <v>383000</v>
      </c>
      <c r="D8" s="1022">
        <v>383000</v>
      </c>
      <c r="E8" s="1023">
        <v>363000</v>
      </c>
      <c r="H8" s="1026"/>
    </row>
    <row r="9" spans="1:8" s="1024" customFormat="1" ht="19.5" customHeight="1">
      <c r="A9" s="1160" t="s">
        <v>69</v>
      </c>
      <c r="B9" s="1164" t="s">
        <v>690</v>
      </c>
      <c r="C9" s="1169">
        <v>325000</v>
      </c>
      <c r="D9" s="1022">
        <v>325000</v>
      </c>
      <c r="E9" s="1023">
        <v>325000</v>
      </c>
    </row>
    <row r="10" spans="1:8" s="1024" customFormat="1" ht="19.5" customHeight="1">
      <c r="A10" s="1160" t="s">
        <v>70</v>
      </c>
      <c r="B10" s="1164" t="s">
        <v>41</v>
      </c>
      <c r="C10" s="1169">
        <v>883000</v>
      </c>
      <c r="D10" s="1022">
        <v>863000</v>
      </c>
      <c r="E10" s="1023">
        <v>843000</v>
      </c>
    </row>
    <row r="11" spans="1:8" s="1024" customFormat="1" ht="19.5" customHeight="1">
      <c r="A11" s="1160" t="s">
        <v>71</v>
      </c>
      <c r="B11" s="1164" t="s">
        <v>681</v>
      </c>
      <c r="C11" s="1169">
        <v>645215</v>
      </c>
      <c r="D11" s="1022">
        <v>650820</v>
      </c>
      <c r="E11" s="1023">
        <v>652435</v>
      </c>
    </row>
    <row r="12" spans="1:8" s="1024" customFormat="1" ht="19.5" customHeight="1">
      <c r="A12" s="1160" t="s">
        <v>72</v>
      </c>
      <c r="B12" s="1164" t="s">
        <v>682</v>
      </c>
      <c r="C12" s="1169">
        <v>76800</v>
      </c>
      <c r="D12" s="1022">
        <v>78200</v>
      </c>
      <c r="E12" s="1023">
        <v>80400</v>
      </c>
    </row>
    <row r="13" spans="1:8" s="1024" customFormat="1" ht="19.5" customHeight="1">
      <c r="A13" s="1160" t="s">
        <v>73</v>
      </c>
      <c r="B13" s="1165" t="s">
        <v>148</v>
      </c>
      <c r="C13" s="1169"/>
      <c r="D13" s="1025"/>
      <c r="E13" s="1027"/>
    </row>
    <row r="14" spans="1:8" s="1024" customFormat="1" ht="19.5" customHeight="1">
      <c r="A14" s="1160" t="s">
        <v>74</v>
      </c>
      <c r="B14" s="1165" t="s">
        <v>149</v>
      </c>
      <c r="C14" s="1169">
        <v>1500</v>
      </c>
      <c r="D14" s="1025">
        <v>1500</v>
      </c>
      <c r="E14" s="1027">
        <v>1500</v>
      </c>
    </row>
    <row r="15" spans="1:8" s="1024" customFormat="1" ht="19.5" customHeight="1">
      <c r="A15" s="1160" t="s">
        <v>75</v>
      </c>
      <c r="B15" s="1166" t="s">
        <v>1045</v>
      </c>
      <c r="C15" s="1170">
        <f>SUM(C16:C17)</f>
        <v>187800</v>
      </c>
      <c r="D15" s="1028">
        <f>SUM(D16:D17)</f>
        <v>45000</v>
      </c>
      <c r="E15" s="1029">
        <f>SUM(E16:E17)</f>
        <v>0</v>
      </c>
    </row>
    <row r="16" spans="1:8" s="1024" customFormat="1" ht="19.5" customHeight="1">
      <c r="A16" s="1160" t="s">
        <v>76</v>
      </c>
      <c r="B16" s="1165" t="s">
        <v>691</v>
      </c>
      <c r="C16" s="1169">
        <v>101200</v>
      </c>
      <c r="D16" s="1025">
        <v>45000</v>
      </c>
      <c r="E16" s="1027"/>
    </row>
    <row r="17" spans="1:5" s="1024" customFormat="1" ht="19.5" customHeight="1">
      <c r="A17" s="1160" t="s">
        <v>77</v>
      </c>
      <c r="B17" s="1165" t="s">
        <v>692</v>
      </c>
      <c r="C17" s="1169">
        <v>86600</v>
      </c>
      <c r="D17" s="1025"/>
      <c r="E17" s="1027"/>
    </row>
    <row r="18" spans="1:5" s="1024" customFormat="1" ht="19.5" customHeight="1">
      <c r="A18" s="1160" t="s">
        <v>78</v>
      </c>
      <c r="B18" s="1166" t="s">
        <v>683</v>
      </c>
      <c r="C18" s="1170">
        <f>SUM(C19:C20)</f>
        <v>0</v>
      </c>
      <c r="D18" s="1028">
        <f>SUM(D19:D20)</f>
        <v>0</v>
      </c>
      <c r="E18" s="1029">
        <f>SUM(E19:E20)</f>
        <v>0</v>
      </c>
    </row>
    <row r="19" spans="1:5" s="1024" customFormat="1" ht="19.5" customHeight="1">
      <c r="A19" s="1161"/>
      <c r="B19" s="1165" t="s">
        <v>691</v>
      </c>
      <c r="C19" s="1169"/>
      <c r="D19" s="1025"/>
      <c r="E19" s="1027"/>
    </row>
    <row r="20" spans="1:5" s="1024" customFormat="1" ht="19.5" customHeight="1">
      <c r="A20" s="1161"/>
      <c r="B20" s="1165" t="s">
        <v>692</v>
      </c>
      <c r="C20" s="1169"/>
      <c r="D20" s="1028"/>
      <c r="E20" s="1029"/>
    </row>
    <row r="21" spans="1:5" s="1024" customFormat="1" ht="19.5" customHeight="1" thickBot="1">
      <c r="A21" s="1162"/>
      <c r="B21" s="1167" t="s">
        <v>693</v>
      </c>
      <c r="C21" s="1171">
        <f>SUM(C7:C15)+C18</f>
        <v>3323670</v>
      </c>
      <c r="D21" s="1030">
        <f>SUM(D7:D15)+D18</f>
        <v>3167875</v>
      </c>
      <c r="E21" s="1031">
        <f>SUM(E7:E15)+E18</f>
        <v>3086690</v>
      </c>
    </row>
    <row r="22" spans="1:5" s="1024" customFormat="1" ht="21.75" customHeight="1" thickBot="1">
      <c r="A22" s="1032"/>
      <c r="B22" s="1033"/>
      <c r="C22" s="1033"/>
      <c r="D22" s="1033"/>
      <c r="E22" s="1034"/>
    </row>
    <row r="23" spans="1:5" s="1024" customFormat="1" ht="15.75" customHeight="1">
      <c r="A23" s="1881" t="s">
        <v>526</v>
      </c>
      <c r="B23" s="1883" t="s">
        <v>2</v>
      </c>
      <c r="C23" s="1885" t="s">
        <v>508</v>
      </c>
      <c r="D23" s="1887" t="s">
        <v>839</v>
      </c>
      <c r="E23" s="1889" t="s">
        <v>1046</v>
      </c>
    </row>
    <row r="24" spans="1:5" ht="13.5" customHeight="1" thickBot="1">
      <c r="A24" s="1882"/>
      <c r="B24" s="1884"/>
      <c r="C24" s="1886"/>
      <c r="D24" s="1888"/>
      <c r="E24" s="1890"/>
    </row>
    <row r="25" spans="1:5" ht="19.5" customHeight="1">
      <c r="A25" s="1035" t="s">
        <v>67</v>
      </c>
      <c r="B25" s="1172" t="s">
        <v>375</v>
      </c>
      <c r="C25" s="1173">
        <v>968825</v>
      </c>
      <c r="D25" s="1036">
        <v>947505</v>
      </c>
      <c r="E25" s="1037">
        <v>928635</v>
      </c>
    </row>
    <row r="26" spans="1:5" ht="19.5" customHeight="1">
      <c r="A26" s="1038" t="s">
        <v>68</v>
      </c>
      <c r="B26" s="1165" t="s">
        <v>694</v>
      </c>
      <c r="C26" s="1174">
        <v>255040</v>
      </c>
      <c r="D26" s="1025">
        <v>249428</v>
      </c>
      <c r="E26" s="1027">
        <v>244461</v>
      </c>
    </row>
    <row r="27" spans="1:5" ht="19.5" customHeight="1">
      <c r="A27" s="1038" t="s">
        <v>69</v>
      </c>
      <c r="B27" s="1165" t="s">
        <v>695</v>
      </c>
      <c r="C27" s="1174">
        <v>1339587</v>
      </c>
      <c r="D27" s="1025">
        <v>1253792</v>
      </c>
      <c r="E27" s="1027">
        <v>1202444</v>
      </c>
    </row>
    <row r="28" spans="1:5" ht="19.5" customHeight="1">
      <c r="A28" s="1038" t="s">
        <v>70</v>
      </c>
      <c r="B28" s="1165" t="s">
        <v>696</v>
      </c>
      <c r="C28" s="1174">
        <v>44500</v>
      </c>
      <c r="D28" s="1025">
        <v>44500</v>
      </c>
      <c r="E28" s="1027">
        <v>44500</v>
      </c>
    </row>
    <row r="29" spans="1:5" ht="19.5" customHeight="1">
      <c r="A29" s="1039" t="s">
        <v>71</v>
      </c>
      <c r="B29" s="1165" t="s">
        <v>697</v>
      </c>
      <c r="C29" s="1174">
        <v>222718</v>
      </c>
      <c r="D29" s="1025">
        <v>200650</v>
      </c>
      <c r="E29" s="1027">
        <v>190650</v>
      </c>
    </row>
    <row r="30" spans="1:5" ht="19.5" customHeight="1">
      <c r="A30" s="1038" t="s">
        <v>72</v>
      </c>
      <c r="B30" s="1165" t="s">
        <v>698</v>
      </c>
      <c r="C30" s="1174">
        <v>383000</v>
      </c>
      <c r="D30" s="1025">
        <v>392000</v>
      </c>
      <c r="E30" s="1027">
        <v>396000</v>
      </c>
    </row>
    <row r="31" spans="1:5" ht="19.5" customHeight="1">
      <c r="A31" s="1038" t="s">
        <v>73</v>
      </c>
      <c r="B31" s="1165" t="s">
        <v>699</v>
      </c>
      <c r="C31" s="1174">
        <v>110000</v>
      </c>
      <c r="D31" s="1025">
        <v>80000</v>
      </c>
      <c r="E31" s="1027">
        <v>80000</v>
      </c>
    </row>
    <row r="32" spans="1:5" ht="19.5" customHeight="1">
      <c r="A32" s="1039" t="s">
        <v>74</v>
      </c>
      <c r="B32" s="1165" t="s">
        <v>686</v>
      </c>
      <c r="C32" s="1174"/>
      <c r="D32" s="1025"/>
      <c r="E32" s="1027"/>
    </row>
    <row r="33" spans="1:5" ht="19.5" customHeight="1" thickBot="1">
      <c r="A33" s="1040"/>
      <c r="B33" s="1167" t="s">
        <v>700</v>
      </c>
      <c r="C33" s="1171">
        <f>SUM(C25:C32)</f>
        <v>3323670</v>
      </c>
      <c r="D33" s="1030">
        <f>SUM(D25:D32)</f>
        <v>3167875</v>
      </c>
      <c r="E33" s="1031">
        <f>SUM(E25:E32)</f>
        <v>3086690</v>
      </c>
    </row>
  </sheetData>
  <mergeCells count="11">
    <mergeCell ref="A1:E2"/>
    <mergeCell ref="A5:A6"/>
    <mergeCell ref="B5:B6"/>
    <mergeCell ref="C5:C6"/>
    <mergeCell ref="D5:D6"/>
    <mergeCell ref="E5:E6"/>
    <mergeCell ref="A23:A24"/>
    <mergeCell ref="B23:B24"/>
    <mergeCell ref="C23:C24"/>
    <mergeCell ref="D23:D24"/>
    <mergeCell ref="E23:E24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&amp;R&amp;"Times New Roman CE,Dőlt"&amp;14 6. számú tájékoztató tábla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175"/>
  <sheetViews>
    <sheetView zoomScaleNormal="100" workbookViewId="0">
      <selection activeCell="J104" sqref="J104"/>
    </sheetView>
  </sheetViews>
  <sheetFormatPr defaultColWidth="9.33203125" defaultRowHeight="12.75"/>
  <cols>
    <col min="1" max="1" width="11" style="81" customWidth="1"/>
    <col min="2" max="2" width="86.83203125" style="82" customWidth="1"/>
    <col min="3" max="3" width="22.83203125" style="83" customWidth="1"/>
    <col min="4" max="16384" width="9.33203125" style="2"/>
  </cols>
  <sheetData>
    <row r="1" spans="1:3" s="1" customFormat="1" ht="42.75" customHeight="1">
      <c r="A1" s="1731" t="s">
        <v>848</v>
      </c>
      <c r="B1" s="1731"/>
      <c r="C1" s="1731"/>
    </row>
    <row r="2" spans="1:3" s="5" customFormat="1" ht="21.75" customHeight="1" thickBot="1">
      <c r="B2" s="476"/>
      <c r="C2" s="97" t="s">
        <v>101</v>
      </c>
    </row>
    <row r="3" spans="1:3" s="5" customFormat="1" ht="21" customHeight="1" thickBot="1">
      <c r="A3" s="1742" t="s">
        <v>59</v>
      </c>
      <c r="B3" s="1744" t="s">
        <v>0</v>
      </c>
      <c r="C3" s="797" t="s">
        <v>833</v>
      </c>
    </row>
    <row r="4" spans="1:3" ht="31.5" customHeight="1" thickBot="1">
      <c r="A4" s="1743"/>
      <c r="B4" s="1745"/>
      <c r="C4" s="156" t="s">
        <v>100</v>
      </c>
    </row>
    <row r="5" spans="1:3" s="3" customFormat="1" ht="12.95" customHeight="1" thickBot="1">
      <c r="A5" s="533">
        <v>1</v>
      </c>
      <c r="B5" s="804">
        <v>2</v>
      </c>
      <c r="C5" s="805">
        <v>3</v>
      </c>
    </row>
    <row r="6" spans="1:3" s="85" customFormat="1" ht="16.5" customHeight="1" thickBot="1">
      <c r="A6" s="667" t="s">
        <v>67</v>
      </c>
      <c r="B6" s="323" t="s">
        <v>180</v>
      </c>
      <c r="C6" s="806">
        <f>+C7+C8+C9+C10+C11+C12</f>
        <v>839562</v>
      </c>
    </row>
    <row r="7" spans="1:3" s="6" customFormat="1" ht="16.5" customHeight="1">
      <c r="A7" s="731" t="s">
        <v>18</v>
      </c>
      <c r="B7" s="757" t="s">
        <v>181</v>
      </c>
      <c r="C7" s="807">
        <v>179203</v>
      </c>
    </row>
    <row r="8" spans="1:3" s="7" customFormat="1" ht="16.5" customHeight="1">
      <c r="A8" s="732" t="s">
        <v>19</v>
      </c>
      <c r="B8" s="758" t="s">
        <v>182</v>
      </c>
      <c r="C8" s="808">
        <v>332394</v>
      </c>
    </row>
    <row r="9" spans="1:3" s="7" customFormat="1" ht="16.5" customHeight="1">
      <c r="A9" s="732" t="s">
        <v>20</v>
      </c>
      <c r="B9" s="758" t="s">
        <v>96</v>
      </c>
      <c r="C9" s="808">
        <v>303482</v>
      </c>
    </row>
    <row r="10" spans="1:3" s="7" customFormat="1" ht="16.5" customHeight="1">
      <c r="A10" s="732" t="s">
        <v>21</v>
      </c>
      <c r="B10" s="758" t="s">
        <v>97</v>
      </c>
      <c r="C10" s="808">
        <v>24483</v>
      </c>
    </row>
    <row r="11" spans="1:3" s="7" customFormat="1" ht="16.5" customHeight="1">
      <c r="A11" s="732" t="s">
        <v>36</v>
      </c>
      <c r="B11" s="758" t="s">
        <v>183</v>
      </c>
      <c r="C11" s="808"/>
    </row>
    <row r="12" spans="1:3" s="6" customFormat="1" ht="16.5" customHeight="1" thickBot="1">
      <c r="A12" s="736" t="s">
        <v>22</v>
      </c>
      <c r="B12" s="759" t="s">
        <v>184</v>
      </c>
      <c r="C12" s="809"/>
    </row>
    <row r="13" spans="1:3" s="6" customFormat="1" ht="29.25" customHeight="1" thickBot="1">
      <c r="A13" s="667" t="s">
        <v>68</v>
      </c>
      <c r="B13" s="760" t="s">
        <v>185</v>
      </c>
      <c r="C13" s="547">
        <f>+C14+C15+C16+C17+C18</f>
        <v>160485</v>
      </c>
    </row>
    <row r="14" spans="1:3" s="6" customFormat="1" ht="16.5" customHeight="1">
      <c r="A14" s="731" t="s">
        <v>24</v>
      </c>
      <c r="B14" s="757" t="s">
        <v>138</v>
      </c>
      <c r="C14" s="807"/>
    </row>
    <row r="15" spans="1:3" s="6" customFormat="1" ht="16.5" customHeight="1">
      <c r="A15" s="732" t="s">
        <v>25</v>
      </c>
      <c r="B15" s="758" t="s">
        <v>186</v>
      </c>
      <c r="C15" s="808"/>
    </row>
    <row r="16" spans="1:3" s="6" customFormat="1" ht="16.5" customHeight="1">
      <c r="A16" s="732" t="s">
        <v>26</v>
      </c>
      <c r="B16" s="758" t="s">
        <v>187</v>
      </c>
      <c r="C16" s="808"/>
    </row>
    <row r="17" spans="1:3" s="6" customFormat="1" ht="16.5" customHeight="1">
      <c r="A17" s="732" t="s">
        <v>27</v>
      </c>
      <c r="B17" s="758" t="s">
        <v>188</v>
      </c>
      <c r="C17" s="808"/>
    </row>
    <row r="18" spans="1:3" s="6" customFormat="1" ht="16.5" customHeight="1">
      <c r="A18" s="732" t="s">
        <v>28</v>
      </c>
      <c r="B18" s="758" t="s">
        <v>189</v>
      </c>
      <c r="C18" s="808">
        <f>SUM(C19:C23)</f>
        <v>160485</v>
      </c>
    </row>
    <row r="19" spans="1:3" s="7" customFormat="1" ht="16.5" customHeight="1">
      <c r="A19" s="732" t="s">
        <v>298</v>
      </c>
      <c r="B19" s="120" t="s">
        <v>297</v>
      </c>
      <c r="C19" s="808">
        <v>456</v>
      </c>
    </row>
    <row r="20" spans="1:3" s="7" customFormat="1" ht="16.5" customHeight="1">
      <c r="A20" s="732" t="s">
        <v>299</v>
      </c>
      <c r="B20" s="120" t="s">
        <v>161</v>
      </c>
      <c r="C20" s="808">
        <v>89559</v>
      </c>
    </row>
    <row r="21" spans="1:3" s="7" customFormat="1" ht="16.5" customHeight="1">
      <c r="A21" s="732" t="s">
        <v>300</v>
      </c>
      <c r="B21" s="120" t="s">
        <v>162</v>
      </c>
      <c r="C21" s="808">
        <v>50790</v>
      </c>
    </row>
    <row r="22" spans="1:3" s="7" customFormat="1" ht="16.5" customHeight="1">
      <c r="A22" s="732" t="s">
        <v>301</v>
      </c>
      <c r="B22" s="120" t="s">
        <v>163</v>
      </c>
      <c r="C22" s="808">
        <v>19680</v>
      </c>
    </row>
    <row r="23" spans="1:3" s="7" customFormat="1" ht="16.5" customHeight="1" thickBot="1">
      <c r="A23" s="736" t="s">
        <v>302</v>
      </c>
      <c r="B23" s="121" t="s">
        <v>292</v>
      </c>
      <c r="C23" s="809"/>
    </row>
    <row r="24" spans="1:3" s="7" customFormat="1" ht="27.75" customHeight="1" thickBot="1">
      <c r="A24" s="667" t="s">
        <v>69</v>
      </c>
      <c r="B24" s="323" t="s">
        <v>190</v>
      </c>
      <c r="C24" s="691">
        <f>SUM(C25:C29)</f>
        <v>42520</v>
      </c>
    </row>
    <row r="25" spans="1:3" s="7" customFormat="1" ht="16.5" customHeight="1">
      <c r="A25" s="731" t="s">
        <v>5</v>
      </c>
      <c r="B25" s="757" t="s">
        <v>191</v>
      </c>
      <c r="C25" s="807"/>
    </row>
    <row r="26" spans="1:3" s="6" customFormat="1" ht="16.5" customHeight="1">
      <c r="A26" s="732" t="s">
        <v>6</v>
      </c>
      <c r="B26" s="758" t="s">
        <v>192</v>
      </c>
      <c r="C26" s="808"/>
    </row>
    <row r="27" spans="1:3" s="7" customFormat="1" ht="16.5" customHeight="1">
      <c r="A27" s="732" t="s">
        <v>7</v>
      </c>
      <c r="B27" s="758" t="s">
        <v>193</v>
      </c>
      <c r="C27" s="808"/>
    </row>
    <row r="28" spans="1:3" s="7" customFormat="1" ht="16.5" customHeight="1">
      <c r="A28" s="732" t="s">
        <v>8</v>
      </c>
      <c r="B28" s="758" t="s">
        <v>194</v>
      </c>
      <c r="C28" s="808"/>
    </row>
    <row r="29" spans="1:3" s="7" customFormat="1" ht="16.5" customHeight="1">
      <c r="A29" s="732" t="s">
        <v>39</v>
      </c>
      <c r="B29" s="758" t="s">
        <v>195</v>
      </c>
      <c r="C29" s="808">
        <f>SUM(C30:C34)</f>
        <v>42520</v>
      </c>
    </row>
    <row r="30" spans="1:3" s="7" customFormat="1" ht="16.5" customHeight="1">
      <c r="A30" s="732" t="s">
        <v>303</v>
      </c>
      <c r="B30" s="120" t="s">
        <v>297</v>
      </c>
      <c r="C30" s="808"/>
    </row>
    <row r="31" spans="1:3" s="7" customFormat="1" ht="16.5" customHeight="1">
      <c r="A31" s="732" t="s">
        <v>304</v>
      </c>
      <c r="B31" s="120" t="s">
        <v>161</v>
      </c>
      <c r="C31" s="808"/>
    </row>
    <row r="32" spans="1:3" s="7" customFormat="1" ht="16.5" customHeight="1">
      <c r="A32" s="732" t="s">
        <v>305</v>
      </c>
      <c r="B32" s="120" t="s">
        <v>162</v>
      </c>
      <c r="C32" s="808"/>
    </row>
    <row r="33" spans="1:3" s="7" customFormat="1" ht="16.5" customHeight="1">
      <c r="A33" s="732" t="s">
        <v>306</v>
      </c>
      <c r="B33" s="120" t="s">
        <v>163</v>
      </c>
      <c r="C33" s="808"/>
    </row>
    <row r="34" spans="1:3" s="7" customFormat="1" ht="16.5" customHeight="1" thickBot="1">
      <c r="A34" s="736" t="s">
        <v>307</v>
      </c>
      <c r="B34" s="121" t="s">
        <v>292</v>
      </c>
      <c r="C34" s="809">
        <v>42520</v>
      </c>
    </row>
    <row r="35" spans="1:3" s="7" customFormat="1" ht="16.5" customHeight="1" thickBot="1">
      <c r="A35" s="667" t="s">
        <v>40</v>
      </c>
      <c r="B35" s="323" t="s">
        <v>196</v>
      </c>
      <c r="C35" s="810">
        <f>+C36+C41+C42+C43</f>
        <v>883000</v>
      </c>
    </row>
    <row r="36" spans="1:3" s="7" customFormat="1" ht="16.5" customHeight="1">
      <c r="A36" s="731" t="s">
        <v>9</v>
      </c>
      <c r="B36" s="757" t="s">
        <v>197</v>
      </c>
      <c r="C36" s="811">
        <f>SUM(C37:C40)</f>
        <v>817000</v>
      </c>
    </row>
    <row r="37" spans="1:3" s="7" customFormat="1" ht="16.5" customHeight="1">
      <c r="A37" s="732" t="s">
        <v>198</v>
      </c>
      <c r="B37" s="122" t="s">
        <v>308</v>
      </c>
      <c r="C37" s="812">
        <v>62000</v>
      </c>
    </row>
    <row r="38" spans="1:3" s="7" customFormat="1" ht="16.5" customHeight="1">
      <c r="A38" s="732" t="s">
        <v>199</v>
      </c>
      <c r="B38" s="122" t="s">
        <v>309</v>
      </c>
      <c r="C38" s="812">
        <v>75000</v>
      </c>
    </row>
    <row r="39" spans="1:3" s="7" customFormat="1" ht="16.5" customHeight="1">
      <c r="A39" s="732" t="s">
        <v>310</v>
      </c>
      <c r="B39" s="122" t="s">
        <v>311</v>
      </c>
      <c r="C39" s="812">
        <v>680000</v>
      </c>
    </row>
    <row r="40" spans="1:3" s="7" customFormat="1" ht="16.5" customHeight="1">
      <c r="A40" s="732" t="s">
        <v>434</v>
      </c>
      <c r="B40" s="122" t="s">
        <v>435</v>
      </c>
      <c r="C40" s="812"/>
    </row>
    <row r="41" spans="1:3" s="7" customFormat="1" ht="16.5" customHeight="1">
      <c r="A41" s="732" t="s">
        <v>10</v>
      </c>
      <c r="B41" s="758" t="s">
        <v>200</v>
      </c>
      <c r="C41" s="808">
        <v>45000</v>
      </c>
    </row>
    <row r="42" spans="1:3" s="7" customFormat="1" ht="16.5" customHeight="1">
      <c r="A42" s="732" t="s">
        <v>143</v>
      </c>
      <c r="B42" s="758" t="s">
        <v>312</v>
      </c>
      <c r="C42" s="808">
        <v>4000</v>
      </c>
    </row>
    <row r="43" spans="1:3" s="7" customFormat="1" ht="16.5" customHeight="1" thickBot="1">
      <c r="A43" s="736" t="s">
        <v>166</v>
      </c>
      <c r="B43" s="759" t="s">
        <v>313</v>
      </c>
      <c r="C43" s="813">
        <v>17000</v>
      </c>
    </row>
    <row r="44" spans="1:3" s="7" customFormat="1" ht="16.5" customHeight="1" thickBot="1">
      <c r="A44" s="667" t="s">
        <v>71</v>
      </c>
      <c r="B44" s="323" t="s">
        <v>201</v>
      </c>
      <c r="C44" s="547">
        <f>C45+C46+C50+C51+C52+C53+C54+C55+C56+C57</f>
        <v>560077</v>
      </c>
    </row>
    <row r="45" spans="1:3" s="7" customFormat="1" ht="16.5" customHeight="1">
      <c r="A45" s="756" t="s">
        <v>11</v>
      </c>
      <c r="B45" s="761" t="s">
        <v>127</v>
      </c>
      <c r="C45" s="814"/>
    </row>
    <row r="46" spans="1:3" s="7" customFormat="1" ht="16.5" customHeight="1">
      <c r="A46" s="732" t="s">
        <v>12</v>
      </c>
      <c r="B46" s="758" t="s">
        <v>128</v>
      </c>
      <c r="C46" s="808">
        <f>SUM(C47:C49)</f>
        <v>192844</v>
      </c>
    </row>
    <row r="47" spans="1:3" s="7" customFormat="1" ht="16.5" customHeight="1">
      <c r="A47" s="732" t="s">
        <v>314</v>
      </c>
      <c r="B47" s="123" t="s">
        <v>176</v>
      </c>
      <c r="C47" s="496">
        <v>11328</v>
      </c>
    </row>
    <row r="48" spans="1:3" s="7" customFormat="1" ht="16.5" customHeight="1">
      <c r="A48" s="732" t="s">
        <v>315</v>
      </c>
      <c r="B48" s="123" t="s">
        <v>177</v>
      </c>
      <c r="C48" s="496">
        <v>22090</v>
      </c>
    </row>
    <row r="49" spans="1:3" s="7" customFormat="1" ht="16.5" customHeight="1">
      <c r="A49" s="732" t="s">
        <v>316</v>
      </c>
      <c r="B49" s="123" t="s">
        <v>178</v>
      </c>
      <c r="C49" s="496">
        <v>159426</v>
      </c>
    </row>
    <row r="50" spans="1:3" s="7" customFormat="1" ht="16.5" customHeight="1">
      <c r="A50" s="732" t="s">
        <v>13</v>
      </c>
      <c r="B50" s="758" t="s">
        <v>129</v>
      </c>
      <c r="C50" s="808">
        <v>37802</v>
      </c>
    </row>
    <row r="51" spans="1:3" s="7" customFormat="1" ht="16.5" customHeight="1">
      <c r="A51" s="732" t="s">
        <v>42</v>
      </c>
      <c r="B51" s="758" t="s">
        <v>130</v>
      </c>
      <c r="C51" s="808">
        <v>152000</v>
      </c>
    </row>
    <row r="52" spans="1:3" s="7" customFormat="1" ht="16.5" customHeight="1">
      <c r="A52" s="732" t="s">
        <v>43</v>
      </c>
      <c r="B52" s="758" t="s">
        <v>131</v>
      </c>
      <c r="C52" s="808">
        <v>49301</v>
      </c>
    </row>
    <row r="53" spans="1:3" s="7" customFormat="1" ht="16.5" customHeight="1">
      <c r="A53" s="732" t="s">
        <v>44</v>
      </c>
      <c r="B53" s="758" t="s">
        <v>202</v>
      </c>
      <c r="C53" s="808">
        <v>111240</v>
      </c>
    </row>
    <row r="54" spans="1:3" s="7" customFormat="1" ht="16.5" customHeight="1">
      <c r="A54" s="732" t="s">
        <v>45</v>
      </c>
      <c r="B54" s="758" t="s">
        <v>203</v>
      </c>
      <c r="C54" s="808">
        <v>10560</v>
      </c>
    </row>
    <row r="55" spans="1:3" s="7" customFormat="1" ht="16.5" customHeight="1">
      <c r="A55" s="732" t="s">
        <v>46</v>
      </c>
      <c r="B55" s="758" t="s">
        <v>134</v>
      </c>
      <c r="C55" s="808">
        <v>170</v>
      </c>
    </row>
    <row r="56" spans="1:3" s="7" customFormat="1" ht="16.5" customHeight="1">
      <c r="A56" s="732" t="s">
        <v>95</v>
      </c>
      <c r="B56" s="758" t="s">
        <v>135</v>
      </c>
      <c r="C56" s="815"/>
    </row>
    <row r="57" spans="1:3" s="7" customFormat="1" ht="16.5" customHeight="1" thickBot="1">
      <c r="A57" s="744" t="s">
        <v>204</v>
      </c>
      <c r="B57" s="762" t="s">
        <v>136</v>
      </c>
      <c r="C57" s="816">
        <v>6160</v>
      </c>
    </row>
    <row r="58" spans="1:3" s="7" customFormat="1" ht="16.5" customHeight="1" thickBot="1">
      <c r="A58" s="667" t="s">
        <v>72</v>
      </c>
      <c r="B58" s="323" t="s">
        <v>205</v>
      </c>
      <c r="C58" s="547">
        <f>SUM(C59:C62)</f>
        <v>74152</v>
      </c>
    </row>
    <row r="59" spans="1:3" s="7" customFormat="1" ht="16.5" customHeight="1">
      <c r="A59" s="756" t="s">
        <v>14</v>
      </c>
      <c r="B59" s="761" t="s">
        <v>145</v>
      </c>
      <c r="C59" s="817"/>
    </row>
    <row r="60" spans="1:3" s="7" customFormat="1" ht="16.5" customHeight="1">
      <c r="A60" s="732" t="s">
        <v>15</v>
      </c>
      <c r="B60" s="758" t="s">
        <v>146</v>
      </c>
      <c r="C60" s="815">
        <v>4700</v>
      </c>
    </row>
    <row r="61" spans="1:3" s="7" customFormat="1" ht="16.5" customHeight="1">
      <c r="A61" s="732" t="s">
        <v>206</v>
      </c>
      <c r="B61" s="758" t="s">
        <v>147</v>
      </c>
      <c r="C61" s="815">
        <v>400</v>
      </c>
    </row>
    <row r="62" spans="1:3" s="7" customFormat="1" ht="16.5" customHeight="1">
      <c r="A62" s="732" t="s">
        <v>207</v>
      </c>
      <c r="B62" s="818" t="s">
        <v>115</v>
      </c>
      <c r="C62" s="819">
        <v>69052</v>
      </c>
    </row>
    <row r="63" spans="1:3" s="7" customFormat="1" ht="16.5" customHeight="1">
      <c r="A63" s="736" t="s">
        <v>319</v>
      </c>
      <c r="B63" s="123" t="s">
        <v>317</v>
      </c>
      <c r="C63" s="496">
        <v>55416</v>
      </c>
    </row>
    <row r="64" spans="1:3" s="7" customFormat="1" ht="16.5" customHeight="1">
      <c r="A64" s="736" t="s">
        <v>320</v>
      </c>
      <c r="B64" s="123" t="s">
        <v>318</v>
      </c>
      <c r="C64" s="812"/>
    </row>
    <row r="65" spans="1:3" s="7" customFormat="1" ht="16.5" customHeight="1">
      <c r="A65" s="736" t="s">
        <v>321</v>
      </c>
      <c r="B65" s="196" t="s">
        <v>322</v>
      </c>
      <c r="C65" s="820"/>
    </row>
    <row r="66" spans="1:3" s="7" customFormat="1" ht="16.5" customHeight="1" thickBot="1">
      <c r="A66" s="744" t="s">
        <v>436</v>
      </c>
      <c r="B66" s="366" t="s">
        <v>449</v>
      </c>
      <c r="C66" s="496">
        <v>13636</v>
      </c>
    </row>
    <row r="67" spans="1:3" s="7" customFormat="1" ht="16.5" customHeight="1" thickBot="1">
      <c r="A67" s="667" t="s">
        <v>47</v>
      </c>
      <c r="B67" s="323" t="s">
        <v>208</v>
      </c>
      <c r="C67" s="806">
        <f>SUM(C68:C70)</f>
        <v>0</v>
      </c>
    </row>
    <row r="68" spans="1:3" s="7" customFormat="1" ht="29.25" customHeight="1">
      <c r="A68" s="731" t="s">
        <v>16</v>
      </c>
      <c r="B68" s="757" t="s">
        <v>209</v>
      </c>
      <c r="C68" s="807"/>
    </row>
    <row r="69" spans="1:3" s="7" customFormat="1" ht="27" customHeight="1">
      <c r="A69" s="732" t="s">
        <v>17</v>
      </c>
      <c r="B69" s="758" t="s">
        <v>210</v>
      </c>
      <c r="C69" s="808"/>
    </row>
    <row r="70" spans="1:3" s="7" customFormat="1" ht="16.5" customHeight="1" thickBot="1">
      <c r="A70" s="736" t="s">
        <v>48</v>
      </c>
      <c r="B70" s="759" t="s">
        <v>211</v>
      </c>
      <c r="C70" s="809"/>
    </row>
    <row r="71" spans="1:3" s="7" customFormat="1" ht="16.5" customHeight="1" thickBot="1">
      <c r="A71" s="667" t="s">
        <v>74</v>
      </c>
      <c r="B71" s="760" t="s">
        <v>212</v>
      </c>
      <c r="C71" s="547">
        <f>SUM(C72:C74)</f>
        <v>1500</v>
      </c>
    </row>
    <row r="72" spans="1:3" s="7" customFormat="1" ht="30.75" customHeight="1">
      <c r="A72" s="731" t="s">
        <v>49</v>
      </c>
      <c r="B72" s="757" t="s">
        <v>213</v>
      </c>
      <c r="C72" s="821"/>
    </row>
    <row r="73" spans="1:3" s="7" customFormat="1" ht="30" customHeight="1">
      <c r="A73" s="732" t="s">
        <v>50</v>
      </c>
      <c r="B73" s="758" t="s">
        <v>530</v>
      </c>
      <c r="C73" s="815">
        <v>1500</v>
      </c>
    </row>
    <row r="74" spans="1:3" s="7" customFormat="1" ht="16.5" customHeight="1" thickBot="1">
      <c r="A74" s="744" t="s">
        <v>102</v>
      </c>
      <c r="B74" s="762" t="s">
        <v>214</v>
      </c>
      <c r="C74" s="816"/>
    </row>
    <row r="75" spans="1:3" s="7" customFormat="1" ht="16.5" customHeight="1" thickBot="1">
      <c r="A75" s="667" t="s">
        <v>75</v>
      </c>
      <c r="B75" s="323" t="s">
        <v>215</v>
      </c>
      <c r="C75" s="544">
        <f>+C6+C13+C24+C35+C44+C58+C67+C71</f>
        <v>2561296</v>
      </c>
    </row>
    <row r="76" spans="1:3" s="7" customFormat="1" ht="16.5" customHeight="1" thickBot="1">
      <c r="A76" s="368" t="s">
        <v>216</v>
      </c>
      <c r="B76" s="760" t="s">
        <v>217</v>
      </c>
      <c r="C76" s="547">
        <f>SUM(C77:C79)</f>
        <v>0</v>
      </c>
    </row>
    <row r="77" spans="1:3" s="7" customFormat="1" ht="16.5" customHeight="1">
      <c r="A77" s="731" t="s">
        <v>218</v>
      </c>
      <c r="B77" s="757" t="s">
        <v>219</v>
      </c>
      <c r="C77" s="555"/>
    </row>
    <row r="78" spans="1:3" s="7" customFormat="1" ht="16.5" customHeight="1">
      <c r="A78" s="732" t="s">
        <v>220</v>
      </c>
      <c r="B78" s="758" t="s">
        <v>221</v>
      </c>
      <c r="C78" s="549"/>
    </row>
    <row r="79" spans="1:3" s="7" customFormat="1" ht="16.5" customHeight="1" thickBot="1">
      <c r="A79" s="736" t="s">
        <v>222</v>
      </c>
      <c r="B79" s="763" t="s">
        <v>323</v>
      </c>
      <c r="C79" s="550"/>
    </row>
    <row r="80" spans="1:3" s="7" customFormat="1" ht="16.5" customHeight="1" thickBot="1">
      <c r="A80" s="368" t="s">
        <v>223</v>
      </c>
      <c r="B80" s="760" t="s">
        <v>224</v>
      </c>
      <c r="C80" s="547">
        <f>SUM(C81:C84)</f>
        <v>0</v>
      </c>
    </row>
    <row r="81" spans="1:3" s="7" customFormat="1" ht="16.5" customHeight="1">
      <c r="A81" s="731" t="s">
        <v>37</v>
      </c>
      <c r="B81" s="757" t="s">
        <v>225</v>
      </c>
      <c r="C81" s="555"/>
    </row>
    <row r="82" spans="1:3" s="7" customFormat="1" ht="16.5" customHeight="1">
      <c r="A82" s="732" t="s">
        <v>38</v>
      </c>
      <c r="B82" s="758" t="s">
        <v>226</v>
      </c>
      <c r="C82" s="549"/>
    </row>
    <row r="83" spans="1:3" s="7" customFormat="1" ht="16.5" customHeight="1">
      <c r="A83" s="732" t="s">
        <v>227</v>
      </c>
      <c r="B83" s="758" t="s">
        <v>228</v>
      </c>
      <c r="C83" s="815"/>
    </row>
    <row r="84" spans="1:3" s="7" customFormat="1" ht="16.5" customHeight="1" thickBot="1">
      <c r="A84" s="736" t="s">
        <v>229</v>
      </c>
      <c r="B84" s="759" t="s">
        <v>230</v>
      </c>
      <c r="C84" s="822"/>
    </row>
    <row r="85" spans="1:3" s="7" customFormat="1" ht="16.5" customHeight="1" thickBot="1">
      <c r="A85" s="368" t="s">
        <v>231</v>
      </c>
      <c r="B85" s="760" t="s">
        <v>232</v>
      </c>
      <c r="C85" s="547">
        <f>SUM(C86+C89)</f>
        <v>557357</v>
      </c>
    </row>
    <row r="86" spans="1:3" s="7" customFormat="1" ht="16.5" customHeight="1">
      <c r="A86" s="731" t="s">
        <v>51</v>
      </c>
      <c r="B86" s="757" t="s">
        <v>233</v>
      </c>
      <c r="C86" s="555">
        <f>SUM(C87:C88)</f>
        <v>557357</v>
      </c>
    </row>
    <row r="87" spans="1:3" s="7" customFormat="1" ht="16.5" customHeight="1">
      <c r="A87" s="732" t="s">
        <v>326</v>
      </c>
      <c r="B87" s="823" t="s">
        <v>324</v>
      </c>
      <c r="C87" s="540">
        <v>351114</v>
      </c>
    </row>
    <row r="88" spans="1:3" s="7" customFormat="1" ht="16.5" customHeight="1">
      <c r="A88" s="824" t="s">
        <v>327</v>
      </c>
      <c r="B88" s="823" t="s">
        <v>325</v>
      </c>
      <c r="C88" s="540">
        <v>206243</v>
      </c>
    </row>
    <row r="89" spans="1:3" s="7" customFormat="1" ht="16.5" customHeight="1" thickBot="1">
      <c r="A89" s="736" t="s">
        <v>52</v>
      </c>
      <c r="B89" s="759" t="s">
        <v>234</v>
      </c>
      <c r="C89" s="822"/>
    </row>
    <row r="90" spans="1:3" s="6" customFormat="1" ht="16.5" customHeight="1" thickBot="1">
      <c r="A90" s="368" t="s">
        <v>235</v>
      </c>
      <c r="B90" s="760" t="s">
        <v>236</v>
      </c>
      <c r="C90" s="806">
        <f>SUM(C91:C93)</f>
        <v>0</v>
      </c>
    </row>
    <row r="91" spans="1:3" s="7" customFormat="1" ht="16.5" customHeight="1">
      <c r="A91" s="731" t="s">
        <v>237</v>
      </c>
      <c r="B91" s="757" t="s">
        <v>238</v>
      </c>
      <c r="C91" s="821"/>
    </row>
    <row r="92" spans="1:3" s="7" customFormat="1" ht="16.5" customHeight="1">
      <c r="A92" s="732" t="s">
        <v>239</v>
      </c>
      <c r="B92" s="758" t="s">
        <v>240</v>
      </c>
      <c r="C92" s="815"/>
    </row>
    <row r="93" spans="1:3" s="7" customFormat="1" ht="16.5" customHeight="1" thickBot="1">
      <c r="A93" s="736" t="s">
        <v>241</v>
      </c>
      <c r="B93" s="759" t="s">
        <v>242</v>
      </c>
      <c r="C93" s="822"/>
    </row>
    <row r="94" spans="1:3" s="7" customFormat="1" ht="16.5" customHeight="1" thickBot="1">
      <c r="A94" s="368" t="s">
        <v>243</v>
      </c>
      <c r="B94" s="760" t="s">
        <v>244</v>
      </c>
      <c r="C94" s="806">
        <f>SUM(C95:C98)</f>
        <v>0</v>
      </c>
    </row>
    <row r="95" spans="1:3" s="7" customFormat="1" ht="16.5" customHeight="1">
      <c r="A95" s="765" t="s">
        <v>245</v>
      </c>
      <c r="B95" s="757" t="s">
        <v>246</v>
      </c>
      <c r="C95" s="821"/>
    </row>
    <row r="96" spans="1:3" s="7" customFormat="1" ht="16.5" customHeight="1">
      <c r="A96" s="766" t="s">
        <v>247</v>
      </c>
      <c r="B96" s="758" t="s">
        <v>248</v>
      </c>
      <c r="C96" s="815"/>
    </row>
    <row r="97" spans="1:3" s="7" customFormat="1" ht="16.5" customHeight="1">
      <c r="A97" s="766" t="s">
        <v>249</v>
      </c>
      <c r="B97" s="758" t="s">
        <v>250</v>
      </c>
      <c r="C97" s="815"/>
    </row>
    <row r="98" spans="1:3" s="6" customFormat="1" ht="16.5" customHeight="1" thickBot="1">
      <c r="A98" s="767" t="s">
        <v>251</v>
      </c>
      <c r="B98" s="759" t="s">
        <v>252</v>
      </c>
      <c r="C98" s="822"/>
    </row>
    <row r="99" spans="1:3" s="6" customFormat="1" ht="16.5" customHeight="1" thickBot="1">
      <c r="A99" s="368" t="s">
        <v>253</v>
      </c>
      <c r="B99" s="760" t="s">
        <v>254</v>
      </c>
      <c r="C99" s="825"/>
    </row>
    <row r="100" spans="1:3" s="6" customFormat="1" ht="16.5" customHeight="1" thickBot="1">
      <c r="A100" s="368" t="s">
        <v>255</v>
      </c>
      <c r="B100" s="768" t="s">
        <v>256</v>
      </c>
      <c r="C100" s="826">
        <f>+C76+C80+C85+C90+C94+C99</f>
        <v>557357</v>
      </c>
    </row>
    <row r="101" spans="1:3" s="6" customFormat="1" ht="16.5" customHeight="1" thickBot="1">
      <c r="A101" s="368" t="s">
        <v>257</v>
      </c>
      <c r="B101" s="768" t="s">
        <v>258</v>
      </c>
      <c r="C101" s="826">
        <f>+C75+C100</f>
        <v>3118653</v>
      </c>
    </row>
    <row r="102" spans="1:3" s="6" customFormat="1" ht="16.5" customHeight="1">
      <c r="A102" s="827"/>
      <c r="B102" s="828"/>
      <c r="C102" s="829"/>
    </row>
    <row r="103" spans="1:3" s="3" customFormat="1" ht="27" customHeight="1" thickBot="1">
      <c r="A103" s="1746" t="s">
        <v>2</v>
      </c>
      <c r="B103" s="1747"/>
      <c r="C103" s="1747"/>
    </row>
    <row r="104" spans="1:3" s="3" customFormat="1" ht="31.5" customHeight="1" thickBot="1">
      <c r="A104" s="310" t="s">
        <v>59</v>
      </c>
      <c r="B104" s="300" t="s">
        <v>0</v>
      </c>
      <c r="C104" s="301" t="s">
        <v>100</v>
      </c>
    </row>
    <row r="105" spans="1:3" s="3" customFormat="1" ht="12" customHeight="1" thickBot="1">
      <c r="A105" s="28">
        <v>1</v>
      </c>
      <c r="B105" s="64">
        <v>2</v>
      </c>
      <c r="C105" s="805">
        <v>3</v>
      </c>
    </row>
    <row r="106" spans="1:3" s="6" customFormat="1" ht="16.5" customHeight="1" thickBot="1">
      <c r="A106" s="667" t="s">
        <v>67</v>
      </c>
      <c r="B106" s="730" t="s">
        <v>527</v>
      </c>
      <c r="C106" s="830">
        <f>SUM(C107:C111)</f>
        <v>2520469</v>
      </c>
    </row>
    <row r="107" spans="1:3" s="22" customFormat="1" ht="16.5" customHeight="1">
      <c r="A107" s="731" t="s">
        <v>18</v>
      </c>
      <c r="B107" s="322" t="s">
        <v>94</v>
      </c>
      <c r="C107" s="831">
        <v>882296</v>
      </c>
    </row>
    <row r="108" spans="1:3" s="22" customFormat="1" ht="16.5" customHeight="1">
      <c r="A108" s="732" t="s">
        <v>19</v>
      </c>
      <c r="B108" s="171" t="s">
        <v>53</v>
      </c>
      <c r="C108" s="832">
        <v>228599</v>
      </c>
    </row>
    <row r="109" spans="1:3" s="22" customFormat="1" ht="16.5" customHeight="1">
      <c r="A109" s="732" t="s">
        <v>20</v>
      </c>
      <c r="B109" s="171" t="s">
        <v>35</v>
      </c>
      <c r="C109" s="833">
        <v>1161154</v>
      </c>
    </row>
    <row r="110" spans="1:3" s="22" customFormat="1" ht="16.5" customHeight="1">
      <c r="A110" s="732" t="s">
        <v>21</v>
      </c>
      <c r="B110" s="834" t="s">
        <v>54</v>
      </c>
      <c r="C110" s="833">
        <v>47222</v>
      </c>
    </row>
    <row r="111" spans="1:3" s="22" customFormat="1" ht="16.5" customHeight="1">
      <c r="A111" s="732" t="s">
        <v>29</v>
      </c>
      <c r="B111" s="835" t="s">
        <v>55</v>
      </c>
      <c r="C111" s="747">
        <f>SUM(C112:C119)</f>
        <v>201198</v>
      </c>
    </row>
    <row r="112" spans="1:3" s="22" customFormat="1" ht="16.5" customHeight="1">
      <c r="A112" s="732" t="s">
        <v>337</v>
      </c>
      <c r="B112" s="733" t="s">
        <v>336</v>
      </c>
      <c r="C112" s="833"/>
    </row>
    <row r="113" spans="1:3" s="22" customFormat="1" ht="16.5" customHeight="1">
      <c r="A113" s="732" t="s">
        <v>338</v>
      </c>
      <c r="B113" s="734" t="s">
        <v>259</v>
      </c>
      <c r="C113" s="833"/>
    </row>
    <row r="114" spans="1:3" s="22" customFormat="1" ht="27" customHeight="1">
      <c r="A114" s="732" t="s">
        <v>339</v>
      </c>
      <c r="B114" s="734" t="s">
        <v>260</v>
      </c>
      <c r="C114" s="833"/>
    </row>
    <row r="115" spans="1:3" s="22" customFormat="1" ht="16.5" customHeight="1">
      <c r="A115" s="732" t="s">
        <v>340</v>
      </c>
      <c r="B115" s="735" t="s">
        <v>261</v>
      </c>
      <c r="C115" s="833">
        <v>191258</v>
      </c>
    </row>
    <row r="116" spans="1:3" s="22" customFormat="1" ht="16.5" customHeight="1">
      <c r="A116" s="732" t="s">
        <v>341</v>
      </c>
      <c r="B116" s="734" t="s">
        <v>262</v>
      </c>
      <c r="C116" s="833"/>
    </row>
    <row r="117" spans="1:3" s="22" customFormat="1" ht="16.5" customHeight="1">
      <c r="A117" s="732" t="s">
        <v>342</v>
      </c>
      <c r="B117" s="737" t="s">
        <v>263</v>
      </c>
      <c r="C117" s="833"/>
    </row>
    <row r="118" spans="1:3" s="22" customFormat="1" ht="16.5" customHeight="1">
      <c r="A118" s="732" t="s">
        <v>343</v>
      </c>
      <c r="B118" s="737" t="s">
        <v>264</v>
      </c>
      <c r="C118" s="833"/>
    </row>
    <row r="119" spans="1:3" s="22" customFormat="1" ht="16.5" customHeight="1" thickBot="1">
      <c r="A119" s="736" t="s">
        <v>344</v>
      </c>
      <c r="B119" s="737" t="s">
        <v>265</v>
      </c>
      <c r="C119" s="833">
        <v>9940</v>
      </c>
    </row>
    <row r="120" spans="1:3" s="22" customFormat="1" ht="16.5" customHeight="1" thickBot="1">
      <c r="A120" s="667" t="s">
        <v>68</v>
      </c>
      <c r="B120" s="730" t="s">
        <v>829</v>
      </c>
      <c r="C120" s="745">
        <f>SUM(C121+C127+C128+C135)</f>
        <v>298152</v>
      </c>
    </row>
    <row r="121" spans="1:3" s="22" customFormat="1" ht="16.5" customHeight="1">
      <c r="A121" s="756" t="s">
        <v>24</v>
      </c>
      <c r="B121" s="172" t="s">
        <v>103</v>
      </c>
      <c r="C121" s="836">
        <f>SUM(C122:C126)</f>
        <v>129443</v>
      </c>
    </row>
    <row r="122" spans="1:3" s="22" customFormat="1" ht="16.5" customHeight="1">
      <c r="A122" s="732" t="s">
        <v>328</v>
      </c>
      <c r="B122" s="740" t="s">
        <v>333</v>
      </c>
      <c r="C122" s="837">
        <v>129443</v>
      </c>
    </row>
    <row r="123" spans="1:3" s="22" customFormat="1" ht="34.5" customHeight="1">
      <c r="A123" s="732" t="s">
        <v>329</v>
      </c>
      <c r="B123" s="740" t="s">
        <v>105</v>
      </c>
      <c r="C123" s="837"/>
    </row>
    <row r="124" spans="1:3" s="22" customFormat="1" ht="34.5" customHeight="1">
      <c r="A124" s="732" t="s">
        <v>330</v>
      </c>
      <c r="B124" s="740" t="s">
        <v>113</v>
      </c>
      <c r="C124" s="837"/>
    </row>
    <row r="125" spans="1:3" s="22" customFormat="1" ht="34.5" customHeight="1">
      <c r="A125" s="732" t="s">
        <v>331</v>
      </c>
      <c r="B125" s="740" t="s">
        <v>111</v>
      </c>
      <c r="C125" s="837"/>
    </row>
    <row r="126" spans="1:3" s="22" customFormat="1" ht="43.5" customHeight="1">
      <c r="A126" s="732" t="s">
        <v>332</v>
      </c>
      <c r="B126" s="740" t="s">
        <v>118</v>
      </c>
      <c r="C126" s="837"/>
    </row>
    <row r="127" spans="1:3" s="22" customFormat="1" ht="16.5" customHeight="1">
      <c r="A127" s="732" t="s">
        <v>25</v>
      </c>
      <c r="B127" s="171" t="s">
        <v>56</v>
      </c>
      <c r="C127" s="832">
        <v>155690</v>
      </c>
    </row>
    <row r="128" spans="1:3" s="22" customFormat="1" ht="16.5" customHeight="1">
      <c r="A128" s="732" t="s">
        <v>26</v>
      </c>
      <c r="B128" s="838" t="s">
        <v>104</v>
      </c>
      <c r="C128" s="1087">
        <f>SUM(C129:C134)</f>
        <v>1500</v>
      </c>
    </row>
    <row r="129" spans="1:3" s="22" customFormat="1" ht="16.5" customHeight="1">
      <c r="A129" s="732" t="s">
        <v>293</v>
      </c>
      <c r="B129" s="171" t="s">
        <v>266</v>
      </c>
      <c r="C129" s="819"/>
    </row>
    <row r="130" spans="1:3" s="22" customFormat="1" ht="16.5" customHeight="1">
      <c r="A130" s="732" t="s">
        <v>294</v>
      </c>
      <c r="B130" s="171" t="s">
        <v>260</v>
      </c>
      <c r="C130" s="819"/>
    </row>
    <row r="131" spans="1:3" s="22" customFormat="1" ht="16.5" customHeight="1">
      <c r="A131" s="732" t="s">
        <v>295</v>
      </c>
      <c r="B131" s="171" t="s">
        <v>267</v>
      </c>
      <c r="C131" s="819"/>
    </row>
    <row r="132" spans="1:3" s="22" customFormat="1" ht="18.75" customHeight="1">
      <c r="A132" s="732" t="s">
        <v>296</v>
      </c>
      <c r="B132" s="171" t="s">
        <v>529</v>
      </c>
      <c r="C132" s="819">
        <v>1500</v>
      </c>
    </row>
    <row r="133" spans="1:3" s="22" customFormat="1" ht="16.5" customHeight="1">
      <c r="A133" s="732" t="s">
        <v>345</v>
      </c>
      <c r="B133" s="171" t="s">
        <v>429</v>
      </c>
      <c r="C133" s="819"/>
    </row>
    <row r="134" spans="1:3" s="22" customFormat="1" ht="16.5" customHeight="1">
      <c r="A134" s="1292" t="s">
        <v>346</v>
      </c>
      <c r="B134" s="171" t="s">
        <v>268</v>
      </c>
      <c r="C134" s="1293"/>
    </row>
    <row r="135" spans="1:3" s="22" customFormat="1" ht="16.5" customHeight="1" thickBot="1">
      <c r="A135" s="1294" t="s">
        <v>27</v>
      </c>
      <c r="B135" s="1090" t="s">
        <v>430</v>
      </c>
      <c r="C135" s="1295">
        <v>11519</v>
      </c>
    </row>
    <row r="136" spans="1:3" s="22" customFormat="1" ht="16.5" customHeight="1" thickBot="1">
      <c r="A136" s="667" t="s">
        <v>69</v>
      </c>
      <c r="B136" s="750" t="s">
        <v>269</v>
      </c>
      <c r="C136" s="830">
        <f>SUM(C137+C140)</f>
        <v>119444</v>
      </c>
    </row>
    <row r="137" spans="1:3" s="22" customFormat="1" ht="16.5" customHeight="1">
      <c r="A137" s="731" t="s">
        <v>5</v>
      </c>
      <c r="B137" s="139" t="s">
        <v>347</v>
      </c>
      <c r="C137" s="831">
        <f>SUM(C138:C139)</f>
        <v>43874</v>
      </c>
    </row>
    <row r="138" spans="1:3" s="22" customFormat="1" ht="16.5" customHeight="1">
      <c r="A138" s="732" t="s">
        <v>348</v>
      </c>
      <c r="B138" s="140" t="s">
        <v>350</v>
      </c>
      <c r="C138" s="837">
        <v>42874</v>
      </c>
    </row>
    <row r="139" spans="1:3" s="22" customFormat="1" ht="16.5" customHeight="1">
      <c r="A139" s="732" t="s">
        <v>349</v>
      </c>
      <c r="B139" s="140" t="s">
        <v>351</v>
      </c>
      <c r="C139" s="837">
        <v>1000</v>
      </c>
    </row>
    <row r="140" spans="1:3" s="22" customFormat="1" ht="16.5" customHeight="1">
      <c r="A140" s="732" t="s">
        <v>6</v>
      </c>
      <c r="B140" s="123" t="s">
        <v>352</v>
      </c>
      <c r="C140" s="832">
        <f>SUM(C141:C142)</f>
        <v>75570</v>
      </c>
    </row>
    <row r="141" spans="1:3" s="22" customFormat="1" ht="16.5" customHeight="1">
      <c r="A141" s="732" t="s">
        <v>353</v>
      </c>
      <c r="B141" s="140" t="s">
        <v>350</v>
      </c>
      <c r="C141" s="837">
        <v>65154</v>
      </c>
    </row>
    <row r="142" spans="1:3" s="22" customFormat="1" ht="16.5" customHeight="1" thickBot="1">
      <c r="A142" s="824" t="s">
        <v>354</v>
      </c>
      <c r="B142" s="202" t="s">
        <v>351</v>
      </c>
      <c r="C142" s="839">
        <v>10416</v>
      </c>
    </row>
    <row r="143" spans="1:3" s="22" customFormat="1" ht="16.5" customHeight="1" thickBot="1">
      <c r="A143" s="667" t="s">
        <v>70</v>
      </c>
      <c r="B143" s="750" t="s">
        <v>270</v>
      </c>
      <c r="C143" s="830">
        <f>+C106+C120+C136</f>
        <v>2938065</v>
      </c>
    </row>
    <row r="144" spans="1:3" s="22" customFormat="1" ht="27.75" customHeight="1" thickBot="1">
      <c r="A144" s="667" t="s">
        <v>71</v>
      </c>
      <c r="B144" s="750" t="s">
        <v>271</v>
      </c>
      <c r="C144" s="830">
        <f>+C145+C146+C147</f>
        <v>0</v>
      </c>
    </row>
    <row r="145" spans="1:7" s="6" customFormat="1" ht="16.5" customHeight="1">
      <c r="A145" s="731" t="s">
        <v>11</v>
      </c>
      <c r="B145" s="322" t="s">
        <v>272</v>
      </c>
      <c r="C145" s="831"/>
    </row>
    <row r="146" spans="1:7" s="22" customFormat="1" ht="16.5" customHeight="1">
      <c r="A146" s="731" t="s">
        <v>12</v>
      </c>
      <c r="B146" s="322" t="s">
        <v>273</v>
      </c>
      <c r="C146" s="832"/>
    </row>
    <row r="147" spans="1:7" s="22" customFormat="1" ht="16.5" customHeight="1" thickBot="1">
      <c r="A147" s="824" t="s">
        <v>13</v>
      </c>
      <c r="B147" s="840" t="s">
        <v>274</v>
      </c>
      <c r="C147" s="833"/>
    </row>
    <row r="148" spans="1:7" s="22" customFormat="1" ht="16.5" customHeight="1" thickBot="1">
      <c r="A148" s="667" t="s">
        <v>72</v>
      </c>
      <c r="B148" s="750" t="s">
        <v>275</v>
      </c>
      <c r="C148" s="830">
        <f>+C149+C150+C151+C152</f>
        <v>0</v>
      </c>
    </row>
    <row r="149" spans="1:7" s="22" customFormat="1" ht="16.5" customHeight="1">
      <c r="A149" s="731" t="s">
        <v>14</v>
      </c>
      <c r="B149" s="322" t="s">
        <v>276</v>
      </c>
      <c r="C149" s="841"/>
    </row>
    <row r="150" spans="1:7" s="22" customFormat="1" ht="16.5" customHeight="1">
      <c r="A150" s="731" t="s">
        <v>15</v>
      </c>
      <c r="B150" s="322" t="s">
        <v>277</v>
      </c>
      <c r="C150" s="819"/>
    </row>
    <row r="151" spans="1:7" s="22" customFormat="1" ht="16.5" customHeight="1">
      <c r="A151" s="731" t="s">
        <v>206</v>
      </c>
      <c r="B151" s="322" t="s">
        <v>278</v>
      </c>
      <c r="C151" s="819"/>
    </row>
    <row r="152" spans="1:7" s="6" customFormat="1" ht="16.5" customHeight="1" thickBot="1">
      <c r="A152" s="824" t="s">
        <v>207</v>
      </c>
      <c r="B152" s="840" t="s">
        <v>279</v>
      </c>
      <c r="C152" s="842"/>
    </row>
    <row r="153" spans="1:7" s="22" customFormat="1" ht="16.5" customHeight="1" thickBot="1">
      <c r="A153" s="667" t="s">
        <v>73</v>
      </c>
      <c r="B153" s="750" t="s">
        <v>356</v>
      </c>
      <c r="C153" s="843">
        <f>SUM(C154:C158)</f>
        <v>28680</v>
      </c>
      <c r="G153" s="94"/>
    </row>
    <row r="154" spans="1:7" s="22" customFormat="1" ht="16.5" customHeight="1">
      <c r="A154" s="731" t="s">
        <v>16</v>
      </c>
      <c r="B154" s="322" t="s">
        <v>280</v>
      </c>
      <c r="C154" s="831"/>
    </row>
    <row r="155" spans="1:7" s="22" customFormat="1" ht="16.5" customHeight="1">
      <c r="A155" s="844" t="s">
        <v>17</v>
      </c>
      <c r="B155" s="171" t="s">
        <v>281</v>
      </c>
      <c r="C155" s="832">
        <v>28680</v>
      </c>
    </row>
    <row r="156" spans="1:7" s="22" customFormat="1" ht="16.5" customHeight="1">
      <c r="A156" s="844" t="s">
        <v>48</v>
      </c>
      <c r="B156" s="171" t="s">
        <v>355</v>
      </c>
      <c r="C156" s="832"/>
    </row>
    <row r="157" spans="1:7" s="6" customFormat="1" ht="16.5" customHeight="1">
      <c r="A157" s="844" t="s">
        <v>116</v>
      </c>
      <c r="B157" s="171" t="s">
        <v>282</v>
      </c>
      <c r="C157" s="832"/>
    </row>
    <row r="158" spans="1:7" s="6" customFormat="1" ht="16.5" customHeight="1" thickBot="1">
      <c r="A158" s="824" t="s">
        <v>117</v>
      </c>
      <c r="B158" s="840" t="s">
        <v>283</v>
      </c>
      <c r="C158" s="833"/>
    </row>
    <row r="159" spans="1:7" s="6" customFormat="1" ht="16.5" customHeight="1" thickBot="1">
      <c r="A159" s="667" t="s">
        <v>74</v>
      </c>
      <c r="B159" s="750" t="s">
        <v>284</v>
      </c>
      <c r="C159" s="845">
        <f>+C160+C161+C162+C163</f>
        <v>0</v>
      </c>
    </row>
    <row r="160" spans="1:7" s="6" customFormat="1" ht="16.5" customHeight="1">
      <c r="A160" s="731" t="s">
        <v>49</v>
      </c>
      <c r="B160" s="322" t="s">
        <v>747</v>
      </c>
      <c r="C160" s="831"/>
    </row>
    <row r="161" spans="1:3" s="6" customFormat="1" ht="16.5" customHeight="1">
      <c r="A161" s="731" t="s">
        <v>50</v>
      </c>
      <c r="B161" s="322" t="s">
        <v>286</v>
      </c>
      <c r="C161" s="832"/>
    </row>
    <row r="162" spans="1:3" s="6" customFormat="1" ht="16.5" customHeight="1">
      <c r="A162" s="731" t="s">
        <v>102</v>
      </c>
      <c r="B162" s="322" t="s">
        <v>287</v>
      </c>
      <c r="C162" s="832"/>
    </row>
    <row r="163" spans="1:3" s="22" customFormat="1" ht="16.5" customHeight="1" thickBot="1">
      <c r="A163" s="824" t="s">
        <v>114</v>
      </c>
      <c r="B163" s="840" t="s">
        <v>288</v>
      </c>
      <c r="C163" s="833"/>
    </row>
    <row r="164" spans="1:3" s="22" customFormat="1" ht="16.5" customHeight="1" thickBot="1">
      <c r="A164" s="667" t="s">
        <v>75</v>
      </c>
      <c r="B164" s="750" t="s">
        <v>289</v>
      </c>
      <c r="C164" s="846">
        <f>+C144+C148+C153+C159</f>
        <v>28680</v>
      </c>
    </row>
    <row r="165" spans="1:3" s="22" customFormat="1" ht="23.25" customHeight="1" thickBot="1">
      <c r="A165" s="342" t="s">
        <v>76</v>
      </c>
      <c r="B165" s="847" t="s">
        <v>290</v>
      </c>
      <c r="C165" s="848">
        <f>+C143+C164</f>
        <v>2966745</v>
      </c>
    </row>
    <row r="166" spans="1:3" s="22" customFormat="1" ht="16.5" customHeight="1">
      <c r="A166" s="849"/>
      <c r="B166" s="850"/>
      <c r="C166" s="146"/>
    </row>
    <row r="167" spans="1:3" ht="15.75">
      <c r="A167" s="1738" t="s">
        <v>361</v>
      </c>
      <c r="B167" s="1738"/>
      <c r="C167" s="1738"/>
    </row>
    <row r="168" spans="1:3" ht="16.5" thickBot="1">
      <c r="A168" s="1748"/>
      <c r="B168" s="1748"/>
      <c r="C168" s="146"/>
    </row>
    <row r="169" spans="1:3" ht="32.25" thickBot="1">
      <c r="A169" s="667">
        <v>1</v>
      </c>
      <c r="B169" s="730" t="s">
        <v>362</v>
      </c>
      <c r="C169" s="851">
        <f>+C75-C143</f>
        <v>-376769</v>
      </c>
    </row>
    <row r="170" spans="1:3" ht="15">
      <c r="A170" s="107"/>
      <c r="B170" s="107"/>
      <c r="C170" s="108"/>
    </row>
    <row r="171" spans="1:3" ht="15.75">
      <c r="A171" s="1741"/>
      <c r="B171" s="1741"/>
      <c r="C171" s="1741"/>
    </row>
    <row r="172" spans="1:3" ht="13.5">
      <c r="A172" s="1739"/>
      <c r="B172" s="1739"/>
      <c r="C172" s="109"/>
    </row>
    <row r="173" spans="1:3">
      <c r="A173" s="110"/>
      <c r="B173" s="111"/>
      <c r="C173" s="112"/>
    </row>
    <row r="174" spans="1:3">
      <c r="A174" s="110"/>
      <c r="B174" s="111"/>
      <c r="C174" s="112"/>
    </row>
    <row r="175" spans="1:3">
      <c r="A175" s="113"/>
      <c r="B175" s="114"/>
      <c r="C175" s="115"/>
    </row>
  </sheetData>
  <mergeCells count="8">
    <mergeCell ref="A171:C171"/>
    <mergeCell ref="A172:B172"/>
    <mergeCell ref="A1:C1"/>
    <mergeCell ref="A3:A4"/>
    <mergeCell ref="B3:B4"/>
    <mergeCell ref="A103:C103"/>
    <mergeCell ref="A167:C167"/>
    <mergeCell ref="A168:B168"/>
  </mergeCells>
  <printOptions horizontalCentered="1"/>
  <pageMargins left="0.31496062992125984" right="0.31496062992125984" top="0.94488188976377963" bottom="0.35433070866141736" header="0.31496062992125984" footer="0.31496062992125984"/>
  <pageSetup paperSize="9" scale="63" orientation="portrait" horizontalDpi="300" verticalDpi="300" r:id="rId1"/>
  <headerFooter>
    <oddHeader>&amp;R&amp;"Times New Roman CE,Dőlt"&amp;14 1.2. melléklet a .../2016. (...) önkormányzati rendelethez</oddHeader>
  </headerFooter>
  <rowBreaks count="2" manualBreakCount="2">
    <brk id="57" max="2" man="1"/>
    <brk id="119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dimension ref="A1:AA54"/>
  <sheetViews>
    <sheetView zoomScaleNormal="100" workbookViewId="0">
      <pane xSplit="1" topLeftCell="L1" activePane="topRight" state="frozen"/>
      <selection pane="topRight" sqref="A1:Z1"/>
    </sheetView>
  </sheetViews>
  <sheetFormatPr defaultColWidth="10.33203125" defaultRowHeight="12.75"/>
  <cols>
    <col min="1" max="1" width="34.1640625" style="1540" customWidth="1"/>
    <col min="2" max="4" width="10.33203125" style="1537"/>
    <col min="5" max="5" width="10.6640625" style="1538" customWidth="1"/>
    <col min="6" max="6" width="12.6640625" style="1538" customWidth="1"/>
    <col min="7" max="7" width="10.6640625" style="1538" customWidth="1"/>
    <col min="8" max="8" width="14" style="1538" customWidth="1"/>
    <col min="9" max="9" width="11" style="1538" customWidth="1"/>
    <col min="10" max="10" width="12.1640625" style="1537" customWidth="1"/>
    <col min="11" max="11" width="10.6640625" style="1538" customWidth="1"/>
    <col min="12" max="12" width="10.5" style="1538" customWidth="1"/>
    <col min="13" max="15" width="10.33203125" style="1537"/>
    <col min="16" max="16" width="10.83203125" style="1537" customWidth="1"/>
    <col min="17" max="17" width="11.83203125" style="1538" customWidth="1"/>
    <col min="18" max="18" width="10.6640625" style="1538" customWidth="1"/>
    <col min="19" max="19" width="10.33203125" style="1537"/>
    <col min="20" max="20" width="12.33203125" style="1537" customWidth="1"/>
    <col min="21" max="22" width="10.33203125" style="1537"/>
    <col min="23" max="23" width="12" style="1537" customWidth="1"/>
    <col min="24" max="25" width="10.33203125" style="1537"/>
    <col min="26" max="256" width="10.33203125" style="1502"/>
    <col min="257" max="257" width="34.1640625" style="1502" customWidth="1"/>
    <col min="258" max="260" width="10.33203125" style="1502"/>
    <col min="261" max="261" width="10.6640625" style="1502" customWidth="1"/>
    <col min="262" max="262" width="12.6640625" style="1502" customWidth="1"/>
    <col min="263" max="263" width="10.6640625" style="1502" customWidth="1"/>
    <col min="264" max="264" width="14" style="1502" customWidth="1"/>
    <col min="265" max="265" width="11" style="1502" customWidth="1"/>
    <col min="266" max="266" width="12.1640625" style="1502" customWidth="1"/>
    <col min="267" max="267" width="10.6640625" style="1502" customWidth="1"/>
    <col min="268" max="268" width="10.5" style="1502" customWidth="1"/>
    <col min="269" max="271" width="10.33203125" style="1502"/>
    <col min="272" max="272" width="10.83203125" style="1502" customWidth="1"/>
    <col min="273" max="273" width="11.83203125" style="1502" customWidth="1"/>
    <col min="274" max="274" width="10.6640625" style="1502" customWidth="1"/>
    <col min="275" max="275" width="10.33203125" style="1502"/>
    <col min="276" max="276" width="12.33203125" style="1502" customWidth="1"/>
    <col min="277" max="278" width="10.33203125" style="1502"/>
    <col min="279" max="279" width="12" style="1502" customWidth="1"/>
    <col min="280" max="512" width="10.33203125" style="1502"/>
    <col min="513" max="513" width="34.1640625" style="1502" customWidth="1"/>
    <col min="514" max="516" width="10.33203125" style="1502"/>
    <col min="517" max="517" width="10.6640625" style="1502" customWidth="1"/>
    <col min="518" max="518" width="12.6640625" style="1502" customWidth="1"/>
    <col min="519" max="519" width="10.6640625" style="1502" customWidth="1"/>
    <col min="520" max="520" width="14" style="1502" customWidth="1"/>
    <col min="521" max="521" width="11" style="1502" customWidth="1"/>
    <col min="522" max="522" width="12.1640625" style="1502" customWidth="1"/>
    <col min="523" max="523" width="10.6640625" style="1502" customWidth="1"/>
    <col min="524" max="524" width="10.5" style="1502" customWidth="1"/>
    <col min="525" max="527" width="10.33203125" style="1502"/>
    <col min="528" max="528" width="10.83203125" style="1502" customWidth="1"/>
    <col min="529" max="529" width="11.83203125" style="1502" customWidth="1"/>
    <col min="530" max="530" width="10.6640625" style="1502" customWidth="1"/>
    <col min="531" max="531" width="10.33203125" style="1502"/>
    <col min="532" max="532" width="12.33203125" style="1502" customWidth="1"/>
    <col min="533" max="534" width="10.33203125" style="1502"/>
    <col min="535" max="535" width="12" style="1502" customWidth="1"/>
    <col min="536" max="768" width="10.33203125" style="1502"/>
    <col min="769" max="769" width="34.1640625" style="1502" customWidth="1"/>
    <col min="770" max="772" width="10.33203125" style="1502"/>
    <col min="773" max="773" width="10.6640625" style="1502" customWidth="1"/>
    <col min="774" max="774" width="12.6640625" style="1502" customWidth="1"/>
    <col min="775" max="775" width="10.6640625" style="1502" customWidth="1"/>
    <col min="776" max="776" width="14" style="1502" customWidth="1"/>
    <col min="777" max="777" width="11" style="1502" customWidth="1"/>
    <col min="778" max="778" width="12.1640625" style="1502" customWidth="1"/>
    <col min="779" max="779" width="10.6640625" style="1502" customWidth="1"/>
    <col min="780" max="780" width="10.5" style="1502" customWidth="1"/>
    <col min="781" max="783" width="10.33203125" style="1502"/>
    <col min="784" max="784" width="10.83203125" style="1502" customWidth="1"/>
    <col min="785" max="785" width="11.83203125" style="1502" customWidth="1"/>
    <col min="786" max="786" width="10.6640625" style="1502" customWidth="1"/>
    <col min="787" max="787" width="10.33203125" style="1502"/>
    <col min="788" max="788" width="12.33203125" style="1502" customWidth="1"/>
    <col min="789" max="790" width="10.33203125" style="1502"/>
    <col min="791" max="791" width="12" style="1502" customWidth="1"/>
    <col min="792" max="1024" width="10.33203125" style="1502"/>
    <col min="1025" max="1025" width="34.1640625" style="1502" customWidth="1"/>
    <col min="1026" max="1028" width="10.33203125" style="1502"/>
    <col min="1029" max="1029" width="10.6640625" style="1502" customWidth="1"/>
    <col min="1030" max="1030" width="12.6640625" style="1502" customWidth="1"/>
    <col min="1031" max="1031" width="10.6640625" style="1502" customWidth="1"/>
    <col min="1032" max="1032" width="14" style="1502" customWidth="1"/>
    <col min="1033" max="1033" width="11" style="1502" customWidth="1"/>
    <col min="1034" max="1034" width="12.1640625" style="1502" customWidth="1"/>
    <col min="1035" max="1035" width="10.6640625" style="1502" customWidth="1"/>
    <col min="1036" max="1036" width="10.5" style="1502" customWidth="1"/>
    <col min="1037" max="1039" width="10.33203125" style="1502"/>
    <col min="1040" max="1040" width="10.83203125" style="1502" customWidth="1"/>
    <col min="1041" max="1041" width="11.83203125" style="1502" customWidth="1"/>
    <col min="1042" max="1042" width="10.6640625" style="1502" customWidth="1"/>
    <col min="1043" max="1043" width="10.33203125" style="1502"/>
    <col min="1044" max="1044" width="12.33203125" style="1502" customWidth="1"/>
    <col min="1045" max="1046" width="10.33203125" style="1502"/>
    <col min="1047" max="1047" width="12" style="1502" customWidth="1"/>
    <col min="1048" max="1280" width="10.33203125" style="1502"/>
    <col min="1281" max="1281" width="34.1640625" style="1502" customWidth="1"/>
    <col min="1282" max="1284" width="10.33203125" style="1502"/>
    <col min="1285" max="1285" width="10.6640625" style="1502" customWidth="1"/>
    <col min="1286" max="1286" width="12.6640625" style="1502" customWidth="1"/>
    <col min="1287" max="1287" width="10.6640625" style="1502" customWidth="1"/>
    <col min="1288" max="1288" width="14" style="1502" customWidth="1"/>
    <col min="1289" max="1289" width="11" style="1502" customWidth="1"/>
    <col min="1290" max="1290" width="12.1640625" style="1502" customWidth="1"/>
    <col min="1291" max="1291" width="10.6640625" style="1502" customWidth="1"/>
    <col min="1292" max="1292" width="10.5" style="1502" customWidth="1"/>
    <col min="1293" max="1295" width="10.33203125" style="1502"/>
    <col min="1296" max="1296" width="10.83203125" style="1502" customWidth="1"/>
    <col min="1297" max="1297" width="11.83203125" style="1502" customWidth="1"/>
    <col min="1298" max="1298" width="10.6640625" style="1502" customWidth="1"/>
    <col min="1299" max="1299" width="10.33203125" style="1502"/>
    <col min="1300" max="1300" width="12.33203125" style="1502" customWidth="1"/>
    <col min="1301" max="1302" width="10.33203125" style="1502"/>
    <col min="1303" max="1303" width="12" style="1502" customWidth="1"/>
    <col min="1304" max="1536" width="10.33203125" style="1502"/>
    <col min="1537" max="1537" width="34.1640625" style="1502" customWidth="1"/>
    <col min="1538" max="1540" width="10.33203125" style="1502"/>
    <col min="1541" max="1541" width="10.6640625" style="1502" customWidth="1"/>
    <col min="1542" max="1542" width="12.6640625" style="1502" customWidth="1"/>
    <col min="1543" max="1543" width="10.6640625" style="1502" customWidth="1"/>
    <col min="1544" max="1544" width="14" style="1502" customWidth="1"/>
    <col min="1545" max="1545" width="11" style="1502" customWidth="1"/>
    <col min="1546" max="1546" width="12.1640625" style="1502" customWidth="1"/>
    <col min="1547" max="1547" width="10.6640625" style="1502" customWidth="1"/>
    <col min="1548" max="1548" width="10.5" style="1502" customWidth="1"/>
    <col min="1549" max="1551" width="10.33203125" style="1502"/>
    <col min="1552" max="1552" width="10.83203125" style="1502" customWidth="1"/>
    <col min="1553" max="1553" width="11.83203125" style="1502" customWidth="1"/>
    <col min="1554" max="1554" width="10.6640625" style="1502" customWidth="1"/>
    <col min="1555" max="1555" width="10.33203125" style="1502"/>
    <col min="1556" max="1556" width="12.33203125" style="1502" customWidth="1"/>
    <col min="1557" max="1558" width="10.33203125" style="1502"/>
    <col min="1559" max="1559" width="12" style="1502" customWidth="1"/>
    <col min="1560" max="1792" width="10.33203125" style="1502"/>
    <col min="1793" max="1793" width="34.1640625" style="1502" customWidth="1"/>
    <col min="1794" max="1796" width="10.33203125" style="1502"/>
    <col min="1797" max="1797" width="10.6640625" style="1502" customWidth="1"/>
    <col min="1798" max="1798" width="12.6640625" style="1502" customWidth="1"/>
    <col min="1799" max="1799" width="10.6640625" style="1502" customWidth="1"/>
    <col min="1800" max="1800" width="14" style="1502" customWidth="1"/>
    <col min="1801" max="1801" width="11" style="1502" customWidth="1"/>
    <col min="1802" max="1802" width="12.1640625" style="1502" customWidth="1"/>
    <col min="1803" max="1803" width="10.6640625" style="1502" customWidth="1"/>
    <col min="1804" max="1804" width="10.5" style="1502" customWidth="1"/>
    <col min="1805" max="1807" width="10.33203125" style="1502"/>
    <col min="1808" max="1808" width="10.83203125" style="1502" customWidth="1"/>
    <col min="1809" max="1809" width="11.83203125" style="1502" customWidth="1"/>
    <col min="1810" max="1810" width="10.6640625" style="1502" customWidth="1"/>
    <col min="1811" max="1811" width="10.33203125" style="1502"/>
    <col min="1812" max="1812" width="12.33203125" style="1502" customWidth="1"/>
    <col min="1813" max="1814" width="10.33203125" style="1502"/>
    <col min="1815" max="1815" width="12" style="1502" customWidth="1"/>
    <col min="1816" max="2048" width="10.33203125" style="1502"/>
    <col min="2049" max="2049" width="34.1640625" style="1502" customWidth="1"/>
    <col min="2050" max="2052" width="10.33203125" style="1502"/>
    <col min="2053" max="2053" width="10.6640625" style="1502" customWidth="1"/>
    <col min="2054" max="2054" width="12.6640625" style="1502" customWidth="1"/>
    <col min="2055" max="2055" width="10.6640625" style="1502" customWidth="1"/>
    <col min="2056" max="2056" width="14" style="1502" customWidth="1"/>
    <col min="2057" max="2057" width="11" style="1502" customWidth="1"/>
    <col min="2058" max="2058" width="12.1640625" style="1502" customWidth="1"/>
    <col min="2059" max="2059" width="10.6640625" style="1502" customWidth="1"/>
    <col min="2060" max="2060" width="10.5" style="1502" customWidth="1"/>
    <col min="2061" max="2063" width="10.33203125" style="1502"/>
    <col min="2064" max="2064" width="10.83203125" style="1502" customWidth="1"/>
    <col min="2065" max="2065" width="11.83203125" style="1502" customWidth="1"/>
    <col min="2066" max="2066" width="10.6640625" style="1502" customWidth="1"/>
    <col min="2067" max="2067" width="10.33203125" style="1502"/>
    <col min="2068" max="2068" width="12.33203125" style="1502" customWidth="1"/>
    <col min="2069" max="2070" width="10.33203125" style="1502"/>
    <col min="2071" max="2071" width="12" style="1502" customWidth="1"/>
    <col min="2072" max="2304" width="10.33203125" style="1502"/>
    <col min="2305" max="2305" width="34.1640625" style="1502" customWidth="1"/>
    <col min="2306" max="2308" width="10.33203125" style="1502"/>
    <col min="2309" max="2309" width="10.6640625" style="1502" customWidth="1"/>
    <col min="2310" max="2310" width="12.6640625" style="1502" customWidth="1"/>
    <col min="2311" max="2311" width="10.6640625" style="1502" customWidth="1"/>
    <col min="2312" max="2312" width="14" style="1502" customWidth="1"/>
    <col min="2313" max="2313" width="11" style="1502" customWidth="1"/>
    <col min="2314" max="2314" width="12.1640625" style="1502" customWidth="1"/>
    <col min="2315" max="2315" width="10.6640625" style="1502" customWidth="1"/>
    <col min="2316" max="2316" width="10.5" style="1502" customWidth="1"/>
    <col min="2317" max="2319" width="10.33203125" style="1502"/>
    <col min="2320" max="2320" width="10.83203125" style="1502" customWidth="1"/>
    <col min="2321" max="2321" width="11.83203125" style="1502" customWidth="1"/>
    <col min="2322" max="2322" width="10.6640625" style="1502" customWidth="1"/>
    <col min="2323" max="2323" width="10.33203125" style="1502"/>
    <col min="2324" max="2324" width="12.33203125" style="1502" customWidth="1"/>
    <col min="2325" max="2326" width="10.33203125" style="1502"/>
    <col min="2327" max="2327" width="12" style="1502" customWidth="1"/>
    <col min="2328" max="2560" width="10.33203125" style="1502"/>
    <col min="2561" max="2561" width="34.1640625" style="1502" customWidth="1"/>
    <col min="2562" max="2564" width="10.33203125" style="1502"/>
    <col min="2565" max="2565" width="10.6640625" style="1502" customWidth="1"/>
    <col min="2566" max="2566" width="12.6640625" style="1502" customWidth="1"/>
    <col min="2567" max="2567" width="10.6640625" style="1502" customWidth="1"/>
    <col min="2568" max="2568" width="14" style="1502" customWidth="1"/>
    <col min="2569" max="2569" width="11" style="1502" customWidth="1"/>
    <col min="2570" max="2570" width="12.1640625" style="1502" customWidth="1"/>
    <col min="2571" max="2571" width="10.6640625" style="1502" customWidth="1"/>
    <col min="2572" max="2572" width="10.5" style="1502" customWidth="1"/>
    <col min="2573" max="2575" width="10.33203125" style="1502"/>
    <col min="2576" max="2576" width="10.83203125" style="1502" customWidth="1"/>
    <col min="2577" max="2577" width="11.83203125" style="1502" customWidth="1"/>
    <col min="2578" max="2578" width="10.6640625" style="1502" customWidth="1"/>
    <col min="2579" max="2579" width="10.33203125" style="1502"/>
    <col min="2580" max="2580" width="12.33203125" style="1502" customWidth="1"/>
    <col min="2581" max="2582" width="10.33203125" style="1502"/>
    <col min="2583" max="2583" width="12" style="1502" customWidth="1"/>
    <col min="2584" max="2816" width="10.33203125" style="1502"/>
    <col min="2817" max="2817" width="34.1640625" style="1502" customWidth="1"/>
    <col min="2818" max="2820" width="10.33203125" style="1502"/>
    <col min="2821" max="2821" width="10.6640625" style="1502" customWidth="1"/>
    <col min="2822" max="2822" width="12.6640625" style="1502" customWidth="1"/>
    <col min="2823" max="2823" width="10.6640625" style="1502" customWidth="1"/>
    <col min="2824" max="2824" width="14" style="1502" customWidth="1"/>
    <col min="2825" max="2825" width="11" style="1502" customWidth="1"/>
    <col min="2826" max="2826" width="12.1640625" style="1502" customWidth="1"/>
    <col min="2827" max="2827" width="10.6640625" style="1502" customWidth="1"/>
    <col min="2828" max="2828" width="10.5" style="1502" customWidth="1"/>
    <col min="2829" max="2831" width="10.33203125" style="1502"/>
    <col min="2832" max="2832" width="10.83203125" style="1502" customWidth="1"/>
    <col min="2833" max="2833" width="11.83203125" style="1502" customWidth="1"/>
    <col min="2834" max="2834" width="10.6640625" style="1502" customWidth="1"/>
    <col min="2835" max="2835" width="10.33203125" style="1502"/>
    <col min="2836" max="2836" width="12.33203125" style="1502" customWidth="1"/>
    <col min="2837" max="2838" width="10.33203125" style="1502"/>
    <col min="2839" max="2839" width="12" style="1502" customWidth="1"/>
    <col min="2840" max="3072" width="10.33203125" style="1502"/>
    <col min="3073" max="3073" width="34.1640625" style="1502" customWidth="1"/>
    <col min="3074" max="3076" width="10.33203125" style="1502"/>
    <col min="3077" max="3077" width="10.6640625" style="1502" customWidth="1"/>
    <col min="3078" max="3078" width="12.6640625" style="1502" customWidth="1"/>
    <col min="3079" max="3079" width="10.6640625" style="1502" customWidth="1"/>
    <col min="3080" max="3080" width="14" style="1502" customWidth="1"/>
    <col min="3081" max="3081" width="11" style="1502" customWidth="1"/>
    <col min="3082" max="3082" width="12.1640625" style="1502" customWidth="1"/>
    <col min="3083" max="3083" width="10.6640625" style="1502" customWidth="1"/>
    <col min="3084" max="3084" width="10.5" style="1502" customWidth="1"/>
    <col min="3085" max="3087" width="10.33203125" style="1502"/>
    <col min="3088" max="3088" width="10.83203125" style="1502" customWidth="1"/>
    <col min="3089" max="3089" width="11.83203125" style="1502" customWidth="1"/>
    <col min="3090" max="3090" width="10.6640625" style="1502" customWidth="1"/>
    <col min="3091" max="3091" width="10.33203125" style="1502"/>
    <col min="3092" max="3092" width="12.33203125" style="1502" customWidth="1"/>
    <col min="3093" max="3094" width="10.33203125" style="1502"/>
    <col min="3095" max="3095" width="12" style="1502" customWidth="1"/>
    <col min="3096" max="3328" width="10.33203125" style="1502"/>
    <col min="3329" max="3329" width="34.1640625" style="1502" customWidth="1"/>
    <col min="3330" max="3332" width="10.33203125" style="1502"/>
    <col min="3333" max="3333" width="10.6640625" style="1502" customWidth="1"/>
    <col min="3334" max="3334" width="12.6640625" style="1502" customWidth="1"/>
    <col min="3335" max="3335" width="10.6640625" style="1502" customWidth="1"/>
    <col min="3336" max="3336" width="14" style="1502" customWidth="1"/>
    <col min="3337" max="3337" width="11" style="1502" customWidth="1"/>
    <col min="3338" max="3338" width="12.1640625" style="1502" customWidth="1"/>
    <col min="3339" max="3339" width="10.6640625" style="1502" customWidth="1"/>
    <col min="3340" max="3340" width="10.5" style="1502" customWidth="1"/>
    <col min="3341" max="3343" width="10.33203125" style="1502"/>
    <col min="3344" max="3344" width="10.83203125" style="1502" customWidth="1"/>
    <col min="3345" max="3345" width="11.83203125" style="1502" customWidth="1"/>
    <col min="3346" max="3346" width="10.6640625" style="1502" customWidth="1"/>
    <col min="3347" max="3347" width="10.33203125" style="1502"/>
    <col min="3348" max="3348" width="12.33203125" style="1502" customWidth="1"/>
    <col min="3349" max="3350" width="10.33203125" style="1502"/>
    <col min="3351" max="3351" width="12" style="1502" customWidth="1"/>
    <col min="3352" max="3584" width="10.33203125" style="1502"/>
    <col min="3585" max="3585" width="34.1640625" style="1502" customWidth="1"/>
    <col min="3586" max="3588" width="10.33203125" style="1502"/>
    <col min="3589" max="3589" width="10.6640625" style="1502" customWidth="1"/>
    <col min="3590" max="3590" width="12.6640625" style="1502" customWidth="1"/>
    <col min="3591" max="3591" width="10.6640625" style="1502" customWidth="1"/>
    <col min="3592" max="3592" width="14" style="1502" customWidth="1"/>
    <col min="3593" max="3593" width="11" style="1502" customWidth="1"/>
    <col min="3594" max="3594" width="12.1640625" style="1502" customWidth="1"/>
    <col min="3595" max="3595" width="10.6640625" style="1502" customWidth="1"/>
    <col min="3596" max="3596" width="10.5" style="1502" customWidth="1"/>
    <col min="3597" max="3599" width="10.33203125" style="1502"/>
    <col min="3600" max="3600" width="10.83203125" style="1502" customWidth="1"/>
    <col min="3601" max="3601" width="11.83203125" style="1502" customWidth="1"/>
    <col min="3602" max="3602" width="10.6640625" style="1502" customWidth="1"/>
    <col min="3603" max="3603" width="10.33203125" style="1502"/>
    <col min="3604" max="3604" width="12.33203125" style="1502" customWidth="1"/>
    <col min="3605" max="3606" width="10.33203125" style="1502"/>
    <col min="3607" max="3607" width="12" style="1502" customWidth="1"/>
    <col min="3608" max="3840" width="10.33203125" style="1502"/>
    <col min="3841" max="3841" width="34.1640625" style="1502" customWidth="1"/>
    <col min="3842" max="3844" width="10.33203125" style="1502"/>
    <col min="3845" max="3845" width="10.6640625" style="1502" customWidth="1"/>
    <col min="3846" max="3846" width="12.6640625" style="1502" customWidth="1"/>
    <col min="3847" max="3847" width="10.6640625" style="1502" customWidth="1"/>
    <col min="3848" max="3848" width="14" style="1502" customWidth="1"/>
    <col min="3849" max="3849" width="11" style="1502" customWidth="1"/>
    <col min="3850" max="3850" width="12.1640625" style="1502" customWidth="1"/>
    <col min="3851" max="3851" width="10.6640625" style="1502" customWidth="1"/>
    <col min="3852" max="3852" width="10.5" style="1502" customWidth="1"/>
    <col min="3853" max="3855" width="10.33203125" style="1502"/>
    <col min="3856" max="3856" width="10.83203125" style="1502" customWidth="1"/>
    <col min="3857" max="3857" width="11.83203125" style="1502" customWidth="1"/>
    <col min="3858" max="3858" width="10.6640625" style="1502" customWidth="1"/>
    <col min="3859" max="3859" width="10.33203125" style="1502"/>
    <col min="3860" max="3860" width="12.33203125" style="1502" customWidth="1"/>
    <col min="3861" max="3862" width="10.33203125" style="1502"/>
    <col min="3863" max="3863" width="12" style="1502" customWidth="1"/>
    <col min="3864" max="4096" width="10.33203125" style="1502"/>
    <col min="4097" max="4097" width="34.1640625" style="1502" customWidth="1"/>
    <col min="4098" max="4100" width="10.33203125" style="1502"/>
    <col min="4101" max="4101" width="10.6640625" style="1502" customWidth="1"/>
    <col min="4102" max="4102" width="12.6640625" style="1502" customWidth="1"/>
    <col min="4103" max="4103" width="10.6640625" style="1502" customWidth="1"/>
    <col min="4104" max="4104" width="14" style="1502" customWidth="1"/>
    <col min="4105" max="4105" width="11" style="1502" customWidth="1"/>
    <col min="4106" max="4106" width="12.1640625" style="1502" customWidth="1"/>
    <col min="4107" max="4107" width="10.6640625" style="1502" customWidth="1"/>
    <col min="4108" max="4108" width="10.5" style="1502" customWidth="1"/>
    <col min="4109" max="4111" width="10.33203125" style="1502"/>
    <col min="4112" max="4112" width="10.83203125" style="1502" customWidth="1"/>
    <col min="4113" max="4113" width="11.83203125" style="1502" customWidth="1"/>
    <col min="4114" max="4114" width="10.6640625" style="1502" customWidth="1"/>
    <col min="4115" max="4115" width="10.33203125" style="1502"/>
    <col min="4116" max="4116" width="12.33203125" style="1502" customWidth="1"/>
    <col min="4117" max="4118" width="10.33203125" style="1502"/>
    <col min="4119" max="4119" width="12" style="1502" customWidth="1"/>
    <col min="4120" max="4352" width="10.33203125" style="1502"/>
    <col min="4353" max="4353" width="34.1640625" style="1502" customWidth="1"/>
    <col min="4354" max="4356" width="10.33203125" style="1502"/>
    <col min="4357" max="4357" width="10.6640625" style="1502" customWidth="1"/>
    <col min="4358" max="4358" width="12.6640625" style="1502" customWidth="1"/>
    <col min="4359" max="4359" width="10.6640625" style="1502" customWidth="1"/>
    <col min="4360" max="4360" width="14" style="1502" customWidth="1"/>
    <col min="4361" max="4361" width="11" style="1502" customWidth="1"/>
    <col min="4362" max="4362" width="12.1640625" style="1502" customWidth="1"/>
    <col min="4363" max="4363" width="10.6640625" style="1502" customWidth="1"/>
    <col min="4364" max="4364" width="10.5" style="1502" customWidth="1"/>
    <col min="4365" max="4367" width="10.33203125" style="1502"/>
    <col min="4368" max="4368" width="10.83203125" style="1502" customWidth="1"/>
    <col min="4369" max="4369" width="11.83203125" style="1502" customWidth="1"/>
    <col min="4370" max="4370" width="10.6640625" style="1502" customWidth="1"/>
    <col min="4371" max="4371" width="10.33203125" style="1502"/>
    <col min="4372" max="4372" width="12.33203125" style="1502" customWidth="1"/>
    <col min="4373" max="4374" width="10.33203125" style="1502"/>
    <col min="4375" max="4375" width="12" style="1502" customWidth="1"/>
    <col min="4376" max="4608" width="10.33203125" style="1502"/>
    <col min="4609" max="4609" width="34.1640625" style="1502" customWidth="1"/>
    <col min="4610" max="4612" width="10.33203125" style="1502"/>
    <col min="4613" max="4613" width="10.6640625" style="1502" customWidth="1"/>
    <col min="4614" max="4614" width="12.6640625" style="1502" customWidth="1"/>
    <col min="4615" max="4615" width="10.6640625" style="1502" customWidth="1"/>
    <col min="4616" max="4616" width="14" style="1502" customWidth="1"/>
    <col min="4617" max="4617" width="11" style="1502" customWidth="1"/>
    <col min="4618" max="4618" width="12.1640625" style="1502" customWidth="1"/>
    <col min="4619" max="4619" width="10.6640625" style="1502" customWidth="1"/>
    <col min="4620" max="4620" width="10.5" style="1502" customWidth="1"/>
    <col min="4621" max="4623" width="10.33203125" style="1502"/>
    <col min="4624" max="4624" width="10.83203125" style="1502" customWidth="1"/>
    <col min="4625" max="4625" width="11.83203125" style="1502" customWidth="1"/>
    <col min="4626" max="4626" width="10.6640625" style="1502" customWidth="1"/>
    <col min="4627" max="4627" width="10.33203125" style="1502"/>
    <col min="4628" max="4628" width="12.33203125" style="1502" customWidth="1"/>
    <col min="4629" max="4630" width="10.33203125" style="1502"/>
    <col min="4631" max="4631" width="12" style="1502" customWidth="1"/>
    <col min="4632" max="4864" width="10.33203125" style="1502"/>
    <col min="4865" max="4865" width="34.1640625" style="1502" customWidth="1"/>
    <col min="4866" max="4868" width="10.33203125" style="1502"/>
    <col min="4869" max="4869" width="10.6640625" style="1502" customWidth="1"/>
    <col min="4870" max="4870" width="12.6640625" style="1502" customWidth="1"/>
    <col min="4871" max="4871" width="10.6640625" style="1502" customWidth="1"/>
    <col min="4872" max="4872" width="14" style="1502" customWidth="1"/>
    <col min="4873" max="4873" width="11" style="1502" customWidth="1"/>
    <col min="4874" max="4874" width="12.1640625" style="1502" customWidth="1"/>
    <col min="4875" max="4875" width="10.6640625" style="1502" customWidth="1"/>
    <col min="4876" max="4876" width="10.5" style="1502" customWidth="1"/>
    <col min="4877" max="4879" width="10.33203125" style="1502"/>
    <col min="4880" max="4880" width="10.83203125" style="1502" customWidth="1"/>
    <col min="4881" max="4881" width="11.83203125" style="1502" customWidth="1"/>
    <col min="4882" max="4882" width="10.6640625" style="1502" customWidth="1"/>
    <col min="4883" max="4883" width="10.33203125" style="1502"/>
    <col min="4884" max="4884" width="12.33203125" style="1502" customWidth="1"/>
    <col min="4885" max="4886" width="10.33203125" style="1502"/>
    <col min="4887" max="4887" width="12" style="1502" customWidth="1"/>
    <col min="4888" max="5120" width="10.33203125" style="1502"/>
    <col min="5121" max="5121" width="34.1640625" style="1502" customWidth="1"/>
    <col min="5122" max="5124" width="10.33203125" style="1502"/>
    <col min="5125" max="5125" width="10.6640625" style="1502" customWidth="1"/>
    <col min="5126" max="5126" width="12.6640625" style="1502" customWidth="1"/>
    <col min="5127" max="5127" width="10.6640625" style="1502" customWidth="1"/>
    <col min="5128" max="5128" width="14" style="1502" customWidth="1"/>
    <col min="5129" max="5129" width="11" style="1502" customWidth="1"/>
    <col min="5130" max="5130" width="12.1640625" style="1502" customWidth="1"/>
    <col min="5131" max="5131" width="10.6640625" style="1502" customWidth="1"/>
    <col min="5132" max="5132" width="10.5" style="1502" customWidth="1"/>
    <col min="5133" max="5135" width="10.33203125" style="1502"/>
    <col min="5136" max="5136" width="10.83203125" style="1502" customWidth="1"/>
    <col min="5137" max="5137" width="11.83203125" style="1502" customWidth="1"/>
    <col min="5138" max="5138" width="10.6640625" style="1502" customWidth="1"/>
    <col min="5139" max="5139" width="10.33203125" style="1502"/>
    <col min="5140" max="5140" width="12.33203125" style="1502" customWidth="1"/>
    <col min="5141" max="5142" width="10.33203125" style="1502"/>
    <col min="5143" max="5143" width="12" style="1502" customWidth="1"/>
    <col min="5144" max="5376" width="10.33203125" style="1502"/>
    <col min="5377" max="5377" width="34.1640625" style="1502" customWidth="1"/>
    <col min="5378" max="5380" width="10.33203125" style="1502"/>
    <col min="5381" max="5381" width="10.6640625" style="1502" customWidth="1"/>
    <col min="5382" max="5382" width="12.6640625" style="1502" customWidth="1"/>
    <col min="5383" max="5383" width="10.6640625" style="1502" customWidth="1"/>
    <col min="5384" max="5384" width="14" style="1502" customWidth="1"/>
    <col min="5385" max="5385" width="11" style="1502" customWidth="1"/>
    <col min="5386" max="5386" width="12.1640625" style="1502" customWidth="1"/>
    <col min="5387" max="5387" width="10.6640625" style="1502" customWidth="1"/>
    <col min="5388" max="5388" width="10.5" style="1502" customWidth="1"/>
    <col min="5389" max="5391" width="10.33203125" style="1502"/>
    <col min="5392" max="5392" width="10.83203125" style="1502" customWidth="1"/>
    <col min="5393" max="5393" width="11.83203125" style="1502" customWidth="1"/>
    <col min="5394" max="5394" width="10.6640625" style="1502" customWidth="1"/>
    <col min="5395" max="5395" width="10.33203125" style="1502"/>
    <col min="5396" max="5396" width="12.33203125" style="1502" customWidth="1"/>
    <col min="5397" max="5398" width="10.33203125" style="1502"/>
    <col min="5399" max="5399" width="12" style="1502" customWidth="1"/>
    <col min="5400" max="5632" width="10.33203125" style="1502"/>
    <col min="5633" max="5633" width="34.1640625" style="1502" customWidth="1"/>
    <col min="5634" max="5636" width="10.33203125" style="1502"/>
    <col min="5637" max="5637" width="10.6640625" style="1502" customWidth="1"/>
    <col min="5638" max="5638" width="12.6640625" style="1502" customWidth="1"/>
    <col min="5639" max="5639" width="10.6640625" style="1502" customWidth="1"/>
    <col min="5640" max="5640" width="14" style="1502" customWidth="1"/>
    <col min="5641" max="5641" width="11" style="1502" customWidth="1"/>
    <col min="5642" max="5642" width="12.1640625" style="1502" customWidth="1"/>
    <col min="5643" max="5643" width="10.6640625" style="1502" customWidth="1"/>
    <col min="5644" max="5644" width="10.5" style="1502" customWidth="1"/>
    <col min="5645" max="5647" width="10.33203125" style="1502"/>
    <col min="5648" max="5648" width="10.83203125" style="1502" customWidth="1"/>
    <col min="5649" max="5649" width="11.83203125" style="1502" customWidth="1"/>
    <col min="5650" max="5650" width="10.6640625" style="1502" customWidth="1"/>
    <col min="5651" max="5651" width="10.33203125" style="1502"/>
    <col min="5652" max="5652" width="12.33203125" style="1502" customWidth="1"/>
    <col min="5653" max="5654" width="10.33203125" style="1502"/>
    <col min="5655" max="5655" width="12" style="1502" customWidth="1"/>
    <col min="5656" max="5888" width="10.33203125" style="1502"/>
    <col min="5889" max="5889" width="34.1640625" style="1502" customWidth="1"/>
    <col min="5890" max="5892" width="10.33203125" style="1502"/>
    <col min="5893" max="5893" width="10.6640625" style="1502" customWidth="1"/>
    <col min="5894" max="5894" width="12.6640625" style="1502" customWidth="1"/>
    <col min="5895" max="5895" width="10.6640625" style="1502" customWidth="1"/>
    <col min="5896" max="5896" width="14" style="1502" customWidth="1"/>
    <col min="5897" max="5897" width="11" style="1502" customWidth="1"/>
    <col min="5898" max="5898" width="12.1640625" style="1502" customWidth="1"/>
    <col min="5899" max="5899" width="10.6640625" style="1502" customWidth="1"/>
    <col min="5900" max="5900" width="10.5" style="1502" customWidth="1"/>
    <col min="5901" max="5903" width="10.33203125" style="1502"/>
    <col min="5904" max="5904" width="10.83203125" style="1502" customWidth="1"/>
    <col min="5905" max="5905" width="11.83203125" style="1502" customWidth="1"/>
    <col min="5906" max="5906" width="10.6640625" style="1502" customWidth="1"/>
    <col min="5907" max="5907" width="10.33203125" style="1502"/>
    <col min="5908" max="5908" width="12.33203125" style="1502" customWidth="1"/>
    <col min="5909" max="5910" width="10.33203125" style="1502"/>
    <col min="5911" max="5911" width="12" style="1502" customWidth="1"/>
    <col min="5912" max="6144" width="10.33203125" style="1502"/>
    <col min="6145" max="6145" width="34.1640625" style="1502" customWidth="1"/>
    <col min="6146" max="6148" width="10.33203125" style="1502"/>
    <col min="6149" max="6149" width="10.6640625" style="1502" customWidth="1"/>
    <col min="6150" max="6150" width="12.6640625" style="1502" customWidth="1"/>
    <col min="6151" max="6151" width="10.6640625" style="1502" customWidth="1"/>
    <col min="6152" max="6152" width="14" style="1502" customWidth="1"/>
    <col min="6153" max="6153" width="11" style="1502" customWidth="1"/>
    <col min="6154" max="6154" width="12.1640625" style="1502" customWidth="1"/>
    <col min="6155" max="6155" width="10.6640625" style="1502" customWidth="1"/>
    <col min="6156" max="6156" width="10.5" style="1502" customWidth="1"/>
    <col min="6157" max="6159" width="10.33203125" style="1502"/>
    <col min="6160" max="6160" width="10.83203125" style="1502" customWidth="1"/>
    <col min="6161" max="6161" width="11.83203125" style="1502" customWidth="1"/>
    <col min="6162" max="6162" width="10.6640625" style="1502" customWidth="1"/>
    <col min="6163" max="6163" width="10.33203125" style="1502"/>
    <col min="6164" max="6164" width="12.33203125" style="1502" customWidth="1"/>
    <col min="6165" max="6166" width="10.33203125" style="1502"/>
    <col min="6167" max="6167" width="12" style="1502" customWidth="1"/>
    <col min="6168" max="6400" width="10.33203125" style="1502"/>
    <col min="6401" max="6401" width="34.1640625" style="1502" customWidth="1"/>
    <col min="6402" max="6404" width="10.33203125" style="1502"/>
    <col min="6405" max="6405" width="10.6640625" style="1502" customWidth="1"/>
    <col min="6406" max="6406" width="12.6640625" style="1502" customWidth="1"/>
    <col min="6407" max="6407" width="10.6640625" style="1502" customWidth="1"/>
    <col min="6408" max="6408" width="14" style="1502" customWidth="1"/>
    <col min="6409" max="6409" width="11" style="1502" customWidth="1"/>
    <col min="6410" max="6410" width="12.1640625" style="1502" customWidth="1"/>
    <col min="6411" max="6411" width="10.6640625" style="1502" customWidth="1"/>
    <col min="6412" max="6412" width="10.5" style="1502" customWidth="1"/>
    <col min="6413" max="6415" width="10.33203125" style="1502"/>
    <col min="6416" max="6416" width="10.83203125" style="1502" customWidth="1"/>
    <col min="6417" max="6417" width="11.83203125" style="1502" customWidth="1"/>
    <col min="6418" max="6418" width="10.6640625" style="1502" customWidth="1"/>
    <col min="6419" max="6419" width="10.33203125" style="1502"/>
    <col min="6420" max="6420" width="12.33203125" style="1502" customWidth="1"/>
    <col min="6421" max="6422" width="10.33203125" style="1502"/>
    <col min="6423" max="6423" width="12" style="1502" customWidth="1"/>
    <col min="6424" max="6656" width="10.33203125" style="1502"/>
    <col min="6657" max="6657" width="34.1640625" style="1502" customWidth="1"/>
    <col min="6658" max="6660" width="10.33203125" style="1502"/>
    <col min="6661" max="6661" width="10.6640625" style="1502" customWidth="1"/>
    <col min="6662" max="6662" width="12.6640625" style="1502" customWidth="1"/>
    <col min="6663" max="6663" width="10.6640625" style="1502" customWidth="1"/>
    <col min="6664" max="6664" width="14" style="1502" customWidth="1"/>
    <col min="6665" max="6665" width="11" style="1502" customWidth="1"/>
    <col min="6666" max="6666" width="12.1640625" style="1502" customWidth="1"/>
    <col min="6667" max="6667" width="10.6640625" style="1502" customWidth="1"/>
    <col min="6668" max="6668" width="10.5" style="1502" customWidth="1"/>
    <col min="6669" max="6671" width="10.33203125" style="1502"/>
    <col min="6672" max="6672" width="10.83203125" style="1502" customWidth="1"/>
    <col min="6673" max="6673" width="11.83203125" style="1502" customWidth="1"/>
    <col min="6674" max="6674" width="10.6640625" style="1502" customWidth="1"/>
    <col min="6675" max="6675" width="10.33203125" style="1502"/>
    <col min="6676" max="6676" width="12.33203125" style="1502" customWidth="1"/>
    <col min="6677" max="6678" width="10.33203125" style="1502"/>
    <col min="6679" max="6679" width="12" style="1502" customWidth="1"/>
    <col min="6680" max="6912" width="10.33203125" style="1502"/>
    <col min="6913" max="6913" width="34.1640625" style="1502" customWidth="1"/>
    <col min="6914" max="6916" width="10.33203125" style="1502"/>
    <col min="6917" max="6917" width="10.6640625" style="1502" customWidth="1"/>
    <col min="6918" max="6918" width="12.6640625" style="1502" customWidth="1"/>
    <col min="6919" max="6919" width="10.6640625" style="1502" customWidth="1"/>
    <col min="6920" max="6920" width="14" style="1502" customWidth="1"/>
    <col min="6921" max="6921" width="11" style="1502" customWidth="1"/>
    <col min="6922" max="6922" width="12.1640625" style="1502" customWidth="1"/>
    <col min="6923" max="6923" width="10.6640625" style="1502" customWidth="1"/>
    <col min="6924" max="6924" width="10.5" style="1502" customWidth="1"/>
    <col min="6925" max="6927" width="10.33203125" style="1502"/>
    <col min="6928" max="6928" width="10.83203125" style="1502" customWidth="1"/>
    <col min="6929" max="6929" width="11.83203125" style="1502" customWidth="1"/>
    <col min="6930" max="6930" width="10.6640625" style="1502" customWidth="1"/>
    <col min="6931" max="6931" width="10.33203125" style="1502"/>
    <col min="6932" max="6932" width="12.33203125" style="1502" customWidth="1"/>
    <col min="6933" max="6934" width="10.33203125" style="1502"/>
    <col min="6935" max="6935" width="12" style="1502" customWidth="1"/>
    <col min="6936" max="7168" width="10.33203125" style="1502"/>
    <col min="7169" max="7169" width="34.1640625" style="1502" customWidth="1"/>
    <col min="7170" max="7172" width="10.33203125" style="1502"/>
    <col min="7173" max="7173" width="10.6640625" style="1502" customWidth="1"/>
    <col min="7174" max="7174" width="12.6640625" style="1502" customWidth="1"/>
    <col min="7175" max="7175" width="10.6640625" style="1502" customWidth="1"/>
    <col min="7176" max="7176" width="14" style="1502" customWidth="1"/>
    <col min="7177" max="7177" width="11" style="1502" customWidth="1"/>
    <col min="7178" max="7178" width="12.1640625" style="1502" customWidth="1"/>
    <col min="7179" max="7179" width="10.6640625" style="1502" customWidth="1"/>
    <col min="7180" max="7180" width="10.5" style="1502" customWidth="1"/>
    <col min="7181" max="7183" width="10.33203125" style="1502"/>
    <col min="7184" max="7184" width="10.83203125" style="1502" customWidth="1"/>
    <col min="7185" max="7185" width="11.83203125" style="1502" customWidth="1"/>
    <col min="7186" max="7186" width="10.6640625" style="1502" customWidth="1"/>
    <col min="7187" max="7187" width="10.33203125" style="1502"/>
    <col min="7188" max="7188" width="12.33203125" style="1502" customWidth="1"/>
    <col min="7189" max="7190" width="10.33203125" style="1502"/>
    <col min="7191" max="7191" width="12" style="1502" customWidth="1"/>
    <col min="7192" max="7424" width="10.33203125" style="1502"/>
    <col min="7425" max="7425" width="34.1640625" style="1502" customWidth="1"/>
    <col min="7426" max="7428" width="10.33203125" style="1502"/>
    <col min="7429" max="7429" width="10.6640625" style="1502" customWidth="1"/>
    <col min="7430" max="7430" width="12.6640625" style="1502" customWidth="1"/>
    <col min="7431" max="7431" width="10.6640625" style="1502" customWidth="1"/>
    <col min="7432" max="7432" width="14" style="1502" customWidth="1"/>
    <col min="7433" max="7433" width="11" style="1502" customWidth="1"/>
    <col min="7434" max="7434" width="12.1640625" style="1502" customWidth="1"/>
    <col min="7435" max="7435" width="10.6640625" style="1502" customWidth="1"/>
    <col min="7436" max="7436" width="10.5" style="1502" customWidth="1"/>
    <col min="7437" max="7439" width="10.33203125" style="1502"/>
    <col min="7440" max="7440" width="10.83203125" style="1502" customWidth="1"/>
    <col min="7441" max="7441" width="11.83203125" style="1502" customWidth="1"/>
    <col min="7442" max="7442" width="10.6640625" style="1502" customWidth="1"/>
    <col min="7443" max="7443" width="10.33203125" style="1502"/>
    <col min="7444" max="7444" width="12.33203125" style="1502" customWidth="1"/>
    <col min="7445" max="7446" width="10.33203125" style="1502"/>
    <col min="7447" max="7447" width="12" style="1502" customWidth="1"/>
    <col min="7448" max="7680" width="10.33203125" style="1502"/>
    <col min="7681" max="7681" width="34.1640625" style="1502" customWidth="1"/>
    <col min="7682" max="7684" width="10.33203125" style="1502"/>
    <col min="7685" max="7685" width="10.6640625" style="1502" customWidth="1"/>
    <col min="7686" max="7686" width="12.6640625" style="1502" customWidth="1"/>
    <col min="7687" max="7687" width="10.6640625" style="1502" customWidth="1"/>
    <col min="7688" max="7688" width="14" style="1502" customWidth="1"/>
    <col min="7689" max="7689" width="11" style="1502" customWidth="1"/>
    <col min="7690" max="7690" width="12.1640625" style="1502" customWidth="1"/>
    <col min="7691" max="7691" width="10.6640625" style="1502" customWidth="1"/>
    <col min="7692" max="7692" width="10.5" style="1502" customWidth="1"/>
    <col min="7693" max="7695" width="10.33203125" style="1502"/>
    <col min="7696" max="7696" width="10.83203125" style="1502" customWidth="1"/>
    <col min="7697" max="7697" width="11.83203125" style="1502" customWidth="1"/>
    <col min="7698" max="7698" width="10.6640625" style="1502" customWidth="1"/>
    <col min="7699" max="7699" width="10.33203125" style="1502"/>
    <col min="7700" max="7700" width="12.33203125" style="1502" customWidth="1"/>
    <col min="7701" max="7702" width="10.33203125" style="1502"/>
    <col min="7703" max="7703" width="12" style="1502" customWidth="1"/>
    <col min="7704" max="7936" width="10.33203125" style="1502"/>
    <col min="7937" max="7937" width="34.1640625" style="1502" customWidth="1"/>
    <col min="7938" max="7940" width="10.33203125" style="1502"/>
    <col min="7941" max="7941" width="10.6640625" style="1502" customWidth="1"/>
    <col min="7942" max="7942" width="12.6640625" style="1502" customWidth="1"/>
    <col min="7943" max="7943" width="10.6640625" style="1502" customWidth="1"/>
    <col min="7944" max="7944" width="14" style="1502" customWidth="1"/>
    <col min="7945" max="7945" width="11" style="1502" customWidth="1"/>
    <col min="7946" max="7946" width="12.1640625" style="1502" customWidth="1"/>
    <col min="7947" max="7947" width="10.6640625" style="1502" customWidth="1"/>
    <col min="7948" max="7948" width="10.5" style="1502" customWidth="1"/>
    <col min="7949" max="7951" width="10.33203125" style="1502"/>
    <col min="7952" max="7952" width="10.83203125" style="1502" customWidth="1"/>
    <col min="7953" max="7953" width="11.83203125" style="1502" customWidth="1"/>
    <col min="7954" max="7954" width="10.6640625" style="1502" customWidth="1"/>
    <col min="7955" max="7955" width="10.33203125" style="1502"/>
    <col min="7956" max="7956" width="12.33203125" style="1502" customWidth="1"/>
    <col min="7957" max="7958" width="10.33203125" style="1502"/>
    <col min="7959" max="7959" width="12" style="1502" customWidth="1"/>
    <col min="7960" max="8192" width="10.33203125" style="1502"/>
    <col min="8193" max="8193" width="34.1640625" style="1502" customWidth="1"/>
    <col min="8194" max="8196" width="10.33203125" style="1502"/>
    <col min="8197" max="8197" width="10.6640625" style="1502" customWidth="1"/>
    <col min="8198" max="8198" width="12.6640625" style="1502" customWidth="1"/>
    <col min="8199" max="8199" width="10.6640625" style="1502" customWidth="1"/>
    <col min="8200" max="8200" width="14" style="1502" customWidth="1"/>
    <col min="8201" max="8201" width="11" style="1502" customWidth="1"/>
    <col min="8202" max="8202" width="12.1640625" style="1502" customWidth="1"/>
    <col min="8203" max="8203" width="10.6640625" style="1502" customWidth="1"/>
    <col min="8204" max="8204" width="10.5" style="1502" customWidth="1"/>
    <col min="8205" max="8207" width="10.33203125" style="1502"/>
    <col min="8208" max="8208" width="10.83203125" style="1502" customWidth="1"/>
    <col min="8209" max="8209" width="11.83203125" style="1502" customWidth="1"/>
    <col min="8210" max="8210" width="10.6640625" style="1502" customWidth="1"/>
    <col min="8211" max="8211" width="10.33203125" style="1502"/>
    <col min="8212" max="8212" width="12.33203125" style="1502" customWidth="1"/>
    <col min="8213" max="8214" width="10.33203125" style="1502"/>
    <col min="8215" max="8215" width="12" style="1502" customWidth="1"/>
    <col min="8216" max="8448" width="10.33203125" style="1502"/>
    <col min="8449" max="8449" width="34.1640625" style="1502" customWidth="1"/>
    <col min="8450" max="8452" width="10.33203125" style="1502"/>
    <col min="8453" max="8453" width="10.6640625" style="1502" customWidth="1"/>
    <col min="8454" max="8454" width="12.6640625" style="1502" customWidth="1"/>
    <col min="8455" max="8455" width="10.6640625" style="1502" customWidth="1"/>
    <col min="8456" max="8456" width="14" style="1502" customWidth="1"/>
    <col min="8457" max="8457" width="11" style="1502" customWidth="1"/>
    <col min="8458" max="8458" width="12.1640625" style="1502" customWidth="1"/>
    <col min="8459" max="8459" width="10.6640625" style="1502" customWidth="1"/>
    <col min="8460" max="8460" width="10.5" style="1502" customWidth="1"/>
    <col min="8461" max="8463" width="10.33203125" style="1502"/>
    <col min="8464" max="8464" width="10.83203125" style="1502" customWidth="1"/>
    <col min="8465" max="8465" width="11.83203125" style="1502" customWidth="1"/>
    <col min="8466" max="8466" width="10.6640625" style="1502" customWidth="1"/>
    <col min="8467" max="8467" width="10.33203125" style="1502"/>
    <col min="8468" max="8468" width="12.33203125" style="1502" customWidth="1"/>
    <col min="8469" max="8470" width="10.33203125" style="1502"/>
    <col min="8471" max="8471" width="12" style="1502" customWidth="1"/>
    <col min="8472" max="8704" width="10.33203125" style="1502"/>
    <col min="8705" max="8705" width="34.1640625" style="1502" customWidth="1"/>
    <col min="8706" max="8708" width="10.33203125" style="1502"/>
    <col min="8709" max="8709" width="10.6640625" style="1502" customWidth="1"/>
    <col min="8710" max="8710" width="12.6640625" style="1502" customWidth="1"/>
    <col min="8711" max="8711" width="10.6640625" style="1502" customWidth="1"/>
    <col min="8712" max="8712" width="14" style="1502" customWidth="1"/>
    <col min="8713" max="8713" width="11" style="1502" customWidth="1"/>
    <col min="8714" max="8714" width="12.1640625" style="1502" customWidth="1"/>
    <col min="8715" max="8715" width="10.6640625" style="1502" customWidth="1"/>
    <col min="8716" max="8716" width="10.5" style="1502" customWidth="1"/>
    <col min="8717" max="8719" width="10.33203125" style="1502"/>
    <col min="8720" max="8720" width="10.83203125" style="1502" customWidth="1"/>
    <col min="8721" max="8721" width="11.83203125" style="1502" customWidth="1"/>
    <col min="8722" max="8722" width="10.6640625" style="1502" customWidth="1"/>
    <col min="8723" max="8723" width="10.33203125" style="1502"/>
    <col min="8724" max="8724" width="12.33203125" style="1502" customWidth="1"/>
    <col min="8725" max="8726" width="10.33203125" style="1502"/>
    <col min="8727" max="8727" width="12" style="1502" customWidth="1"/>
    <col min="8728" max="8960" width="10.33203125" style="1502"/>
    <col min="8961" max="8961" width="34.1640625" style="1502" customWidth="1"/>
    <col min="8962" max="8964" width="10.33203125" style="1502"/>
    <col min="8965" max="8965" width="10.6640625" style="1502" customWidth="1"/>
    <col min="8966" max="8966" width="12.6640625" style="1502" customWidth="1"/>
    <col min="8967" max="8967" width="10.6640625" style="1502" customWidth="1"/>
    <col min="8968" max="8968" width="14" style="1502" customWidth="1"/>
    <col min="8969" max="8969" width="11" style="1502" customWidth="1"/>
    <col min="8970" max="8970" width="12.1640625" style="1502" customWidth="1"/>
    <col min="8971" max="8971" width="10.6640625" style="1502" customWidth="1"/>
    <col min="8972" max="8972" width="10.5" style="1502" customWidth="1"/>
    <col min="8973" max="8975" width="10.33203125" style="1502"/>
    <col min="8976" max="8976" width="10.83203125" style="1502" customWidth="1"/>
    <col min="8977" max="8977" width="11.83203125" style="1502" customWidth="1"/>
    <col min="8978" max="8978" width="10.6640625" style="1502" customWidth="1"/>
    <col min="8979" max="8979" width="10.33203125" style="1502"/>
    <col min="8980" max="8980" width="12.33203125" style="1502" customWidth="1"/>
    <col min="8981" max="8982" width="10.33203125" style="1502"/>
    <col min="8983" max="8983" width="12" style="1502" customWidth="1"/>
    <col min="8984" max="9216" width="10.33203125" style="1502"/>
    <col min="9217" max="9217" width="34.1640625" style="1502" customWidth="1"/>
    <col min="9218" max="9220" width="10.33203125" style="1502"/>
    <col min="9221" max="9221" width="10.6640625" style="1502" customWidth="1"/>
    <col min="9222" max="9222" width="12.6640625" style="1502" customWidth="1"/>
    <col min="9223" max="9223" width="10.6640625" style="1502" customWidth="1"/>
    <col min="9224" max="9224" width="14" style="1502" customWidth="1"/>
    <col min="9225" max="9225" width="11" style="1502" customWidth="1"/>
    <col min="9226" max="9226" width="12.1640625" style="1502" customWidth="1"/>
    <col min="9227" max="9227" width="10.6640625" style="1502" customWidth="1"/>
    <col min="9228" max="9228" width="10.5" style="1502" customWidth="1"/>
    <col min="9229" max="9231" width="10.33203125" style="1502"/>
    <col min="9232" max="9232" width="10.83203125" style="1502" customWidth="1"/>
    <col min="9233" max="9233" width="11.83203125" style="1502" customWidth="1"/>
    <col min="9234" max="9234" width="10.6640625" style="1502" customWidth="1"/>
    <col min="9235" max="9235" width="10.33203125" style="1502"/>
    <col min="9236" max="9236" width="12.33203125" style="1502" customWidth="1"/>
    <col min="9237" max="9238" width="10.33203125" style="1502"/>
    <col min="9239" max="9239" width="12" style="1502" customWidth="1"/>
    <col min="9240" max="9472" width="10.33203125" style="1502"/>
    <col min="9473" max="9473" width="34.1640625" style="1502" customWidth="1"/>
    <col min="9474" max="9476" width="10.33203125" style="1502"/>
    <col min="9477" max="9477" width="10.6640625" style="1502" customWidth="1"/>
    <col min="9478" max="9478" width="12.6640625" style="1502" customWidth="1"/>
    <col min="9479" max="9479" width="10.6640625" style="1502" customWidth="1"/>
    <col min="9480" max="9480" width="14" style="1502" customWidth="1"/>
    <col min="9481" max="9481" width="11" style="1502" customWidth="1"/>
    <col min="9482" max="9482" width="12.1640625" style="1502" customWidth="1"/>
    <col min="9483" max="9483" width="10.6640625" style="1502" customWidth="1"/>
    <col min="9484" max="9484" width="10.5" style="1502" customWidth="1"/>
    <col min="9485" max="9487" width="10.33203125" style="1502"/>
    <col min="9488" max="9488" width="10.83203125" style="1502" customWidth="1"/>
    <col min="9489" max="9489" width="11.83203125" style="1502" customWidth="1"/>
    <col min="9490" max="9490" width="10.6640625" style="1502" customWidth="1"/>
    <col min="9491" max="9491" width="10.33203125" style="1502"/>
    <col min="9492" max="9492" width="12.33203125" style="1502" customWidth="1"/>
    <col min="9493" max="9494" width="10.33203125" style="1502"/>
    <col min="9495" max="9495" width="12" style="1502" customWidth="1"/>
    <col min="9496" max="9728" width="10.33203125" style="1502"/>
    <col min="9729" max="9729" width="34.1640625" style="1502" customWidth="1"/>
    <col min="9730" max="9732" width="10.33203125" style="1502"/>
    <col min="9733" max="9733" width="10.6640625" style="1502" customWidth="1"/>
    <col min="9734" max="9734" width="12.6640625" style="1502" customWidth="1"/>
    <col min="9735" max="9735" width="10.6640625" style="1502" customWidth="1"/>
    <col min="9736" max="9736" width="14" style="1502" customWidth="1"/>
    <col min="9737" max="9737" width="11" style="1502" customWidth="1"/>
    <col min="9738" max="9738" width="12.1640625" style="1502" customWidth="1"/>
    <col min="9739" max="9739" width="10.6640625" style="1502" customWidth="1"/>
    <col min="9740" max="9740" width="10.5" style="1502" customWidth="1"/>
    <col min="9741" max="9743" width="10.33203125" style="1502"/>
    <col min="9744" max="9744" width="10.83203125" style="1502" customWidth="1"/>
    <col min="9745" max="9745" width="11.83203125" style="1502" customWidth="1"/>
    <col min="9746" max="9746" width="10.6640625" style="1502" customWidth="1"/>
    <col min="9747" max="9747" width="10.33203125" style="1502"/>
    <col min="9748" max="9748" width="12.33203125" style="1502" customWidth="1"/>
    <col min="9749" max="9750" width="10.33203125" style="1502"/>
    <col min="9751" max="9751" width="12" style="1502" customWidth="1"/>
    <col min="9752" max="9984" width="10.33203125" style="1502"/>
    <col min="9985" max="9985" width="34.1640625" style="1502" customWidth="1"/>
    <col min="9986" max="9988" width="10.33203125" style="1502"/>
    <col min="9989" max="9989" width="10.6640625" style="1502" customWidth="1"/>
    <col min="9990" max="9990" width="12.6640625" style="1502" customWidth="1"/>
    <col min="9991" max="9991" width="10.6640625" style="1502" customWidth="1"/>
    <col min="9992" max="9992" width="14" style="1502" customWidth="1"/>
    <col min="9993" max="9993" width="11" style="1502" customWidth="1"/>
    <col min="9994" max="9994" width="12.1640625" style="1502" customWidth="1"/>
    <col min="9995" max="9995" width="10.6640625" style="1502" customWidth="1"/>
    <col min="9996" max="9996" width="10.5" style="1502" customWidth="1"/>
    <col min="9997" max="9999" width="10.33203125" style="1502"/>
    <col min="10000" max="10000" width="10.83203125" style="1502" customWidth="1"/>
    <col min="10001" max="10001" width="11.83203125" style="1502" customWidth="1"/>
    <col min="10002" max="10002" width="10.6640625" style="1502" customWidth="1"/>
    <col min="10003" max="10003" width="10.33203125" style="1502"/>
    <col min="10004" max="10004" width="12.33203125" style="1502" customWidth="1"/>
    <col min="10005" max="10006" width="10.33203125" style="1502"/>
    <col min="10007" max="10007" width="12" style="1502" customWidth="1"/>
    <col min="10008" max="10240" width="10.33203125" style="1502"/>
    <col min="10241" max="10241" width="34.1640625" style="1502" customWidth="1"/>
    <col min="10242" max="10244" width="10.33203125" style="1502"/>
    <col min="10245" max="10245" width="10.6640625" style="1502" customWidth="1"/>
    <col min="10246" max="10246" width="12.6640625" style="1502" customWidth="1"/>
    <col min="10247" max="10247" width="10.6640625" style="1502" customWidth="1"/>
    <col min="10248" max="10248" width="14" style="1502" customWidth="1"/>
    <col min="10249" max="10249" width="11" style="1502" customWidth="1"/>
    <col min="10250" max="10250" width="12.1640625" style="1502" customWidth="1"/>
    <col min="10251" max="10251" width="10.6640625" style="1502" customWidth="1"/>
    <col min="10252" max="10252" width="10.5" style="1502" customWidth="1"/>
    <col min="10253" max="10255" width="10.33203125" style="1502"/>
    <col min="10256" max="10256" width="10.83203125" style="1502" customWidth="1"/>
    <col min="10257" max="10257" width="11.83203125" style="1502" customWidth="1"/>
    <col min="10258" max="10258" width="10.6640625" style="1502" customWidth="1"/>
    <col min="10259" max="10259" width="10.33203125" style="1502"/>
    <col min="10260" max="10260" width="12.33203125" style="1502" customWidth="1"/>
    <col min="10261" max="10262" width="10.33203125" style="1502"/>
    <col min="10263" max="10263" width="12" style="1502" customWidth="1"/>
    <col min="10264" max="10496" width="10.33203125" style="1502"/>
    <col min="10497" max="10497" width="34.1640625" style="1502" customWidth="1"/>
    <col min="10498" max="10500" width="10.33203125" style="1502"/>
    <col min="10501" max="10501" width="10.6640625" style="1502" customWidth="1"/>
    <col min="10502" max="10502" width="12.6640625" style="1502" customWidth="1"/>
    <col min="10503" max="10503" width="10.6640625" style="1502" customWidth="1"/>
    <col min="10504" max="10504" width="14" style="1502" customWidth="1"/>
    <col min="10505" max="10505" width="11" style="1502" customWidth="1"/>
    <col min="10506" max="10506" width="12.1640625" style="1502" customWidth="1"/>
    <col min="10507" max="10507" width="10.6640625" style="1502" customWidth="1"/>
    <col min="10508" max="10508" width="10.5" style="1502" customWidth="1"/>
    <col min="10509" max="10511" width="10.33203125" style="1502"/>
    <col min="10512" max="10512" width="10.83203125" style="1502" customWidth="1"/>
    <col min="10513" max="10513" width="11.83203125" style="1502" customWidth="1"/>
    <col min="10514" max="10514" width="10.6640625" style="1502" customWidth="1"/>
    <col min="10515" max="10515" width="10.33203125" style="1502"/>
    <col min="10516" max="10516" width="12.33203125" style="1502" customWidth="1"/>
    <col min="10517" max="10518" width="10.33203125" style="1502"/>
    <col min="10519" max="10519" width="12" style="1502" customWidth="1"/>
    <col min="10520" max="10752" width="10.33203125" style="1502"/>
    <col min="10753" max="10753" width="34.1640625" style="1502" customWidth="1"/>
    <col min="10754" max="10756" width="10.33203125" style="1502"/>
    <col min="10757" max="10757" width="10.6640625" style="1502" customWidth="1"/>
    <col min="10758" max="10758" width="12.6640625" style="1502" customWidth="1"/>
    <col min="10759" max="10759" width="10.6640625" style="1502" customWidth="1"/>
    <col min="10760" max="10760" width="14" style="1502" customWidth="1"/>
    <col min="10761" max="10761" width="11" style="1502" customWidth="1"/>
    <col min="10762" max="10762" width="12.1640625" style="1502" customWidth="1"/>
    <col min="10763" max="10763" width="10.6640625" style="1502" customWidth="1"/>
    <col min="10764" max="10764" width="10.5" style="1502" customWidth="1"/>
    <col min="10765" max="10767" width="10.33203125" style="1502"/>
    <col min="10768" max="10768" width="10.83203125" style="1502" customWidth="1"/>
    <col min="10769" max="10769" width="11.83203125" style="1502" customWidth="1"/>
    <col min="10770" max="10770" width="10.6640625" style="1502" customWidth="1"/>
    <col min="10771" max="10771" width="10.33203125" style="1502"/>
    <col min="10772" max="10772" width="12.33203125" style="1502" customWidth="1"/>
    <col min="10773" max="10774" width="10.33203125" style="1502"/>
    <col min="10775" max="10775" width="12" style="1502" customWidth="1"/>
    <col min="10776" max="11008" width="10.33203125" style="1502"/>
    <col min="11009" max="11009" width="34.1640625" style="1502" customWidth="1"/>
    <col min="11010" max="11012" width="10.33203125" style="1502"/>
    <col min="11013" max="11013" width="10.6640625" style="1502" customWidth="1"/>
    <col min="11014" max="11014" width="12.6640625" style="1502" customWidth="1"/>
    <col min="11015" max="11015" width="10.6640625" style="1502" customWidth="1"/>
    <col min="11016" max="11016" width="14" style="1502" customWidth="1"/>
    <col min="11017" max="11017" width="11" style="1502" customWidth="1"/>
    <col min="11018" max="11018" width="12.1640625" style="1502" customWidth="1"/>
    <col min="11019" max="11019" width="10.6640625" style="1502" customWidth="1"/>
    <col min="11020" max="11020" width="10.5" style="1502" customWidth="1"/>
    <col min="11021" max="11023" width="10.33203125" style="1502"/>
    <col min="11024" max="11024" width="10.83203125" style="1502" customWidth="1"/>
    <col min="11025" max="11025" width="11.83203125" style="1502" customWidth="1"/>
    <col min="11026" max="11026" width="10.6640625" style="1502" customWidth="1"/>
    <col min="11027" max="11027" width="10.33203125" style="1502"/>
    <col min="11028" max="11028" width="12.33203125" style="1502" customWidth="1"/>
    <col min="11029" max="11030" width="10.33203125" style="1502"/>
    <col min="11031" max="11031" width="12" style="1502" customWidth="1"/>
    <col min="11032" max="11264" width="10.33203125" style="1502"/>
    <col min="11265" max="11265" width="34.1640625" style="1502" customWidth="1"/>
    <col min="11266" max="11268" width="10.33203125" style="1502"/>
    <col min="11269" max="11269" width="10.6640625" style="1502" customWidth="1"/>
    <col min="11270" max="11270" width="12.6640625" style="1502" customWidth="1"/>
    <col min="11271" max="11271" width="10.6640625" style="1502" customWidth="1"/>
    <col min="11272" max="11272" width="14" style="1502" customWidth="1"/>
    <col min="11273" max="11273" width="11" style="1502" customWidth="1"/>
    <col min="11274" max="11274" width="12.1640625" style="1502" customWidth="1"/>
    <col min="11275" max="11275" width="10.6640625" style="1502" customWidth="1"/>
    <col min="11276" max="11276" width="10.5" style="1502" customWidth="1"/>
    <col min="11277" max="11279" width="10.33203125" style="1502"/>
    <col min="11280" max="11280" width="10.83203125" style="1502" customWidth="1"/>
    <col min="11281" max="11281" width="11.83203125" style="1502" customWidth="1"/>
    <col min="11282" max="11282" width="10.6640625" style="1502" customWidth="1"/>
    <col min="11283" max="11283" width="10.33203125" style="1502"/>
    <col min="11284" max="11284" width="12.33203125" style="1502" customWidth="1"/>
    <col min="11285" max="11286" width="10.33203125" style="1502"/>
    <col min="11287" max="11287" width="12" style="1502" customWidth="1"/>
    <col min="11288" max="11520" width="10.33203125" style="1502"/>
    <col min="11521" max="11521" width="34.1640625" style="1502" customWidth="1"/>
    <col min="11522" max="11524" width="10.33203125" style="1502"/>
    <col min="11525" max="11525" width="10.6640625" style="1502" customWidth="1"/>
    <col min="11526" max="11526" width="12.6640625" style="1502" customWidth="1"/>
    <col min="11527" max="11527" width="10.6640625" style="1502" customWidth="1"/>
    <col min="11528" max="11528" width="14" style="1502" customWidth="1"/>
    <col min="11529" max="11529" width="11" style="1502" customWidth="1"/>
    <col min="11530" max="11530" width="12.1640625" style="1502" customWidth="1"/>
    <col min="11531" max="11531" width="10.6640625" style="1502" customWidth="1"/>
    <col min="11532" max="11532" width="10.5" style="1502" customWidth="1"/>
    <col min="11533" max="11535" width="10.33203125" style="1502"/>
    <col min="11536" max="11536" width="10.83203125" style="1502" customWidth="1"/>
    <col min="11537" max="11537" width="11.83203125" style="1502" customWidth="1"/>
    <col min="11538" max="11538" width="10.6640625" style="1502" customWidth="1"/>
    <col min="11539" max="11539" width="10.33203125" style="1502"/>
    <col min="11540" max="11540" width="12.33203125" style="1502" customWidth="1"/>
    <col min="11541" max="11542" width="10.33203125" style="1502"/>
    <col min="11543" max="11543" width="12" style="1502" customWidth="1"/>
    <col min="11544" max="11776" width="10.33203125" style="1502"/>
    <col min="11777" max="11777" width="34.1640625" style="1502" customWidth="1"/>
    <col min="11778" max="11780" width="10.33203125" style="1502"/>
    <col min="11781" max="11781" width="10.6640625" style="1502" customWidth="1"/>
    <col min="11782" max="11782" width="12.6640625" style="1502" customWidth="1"/>
    <col min="11783" max="11783" width="10.6640625" style="1502" customWidth="1"/>
    <col min="11784" max="11784" width="14" style="1502" customWidth="1"/>
    <col min="11785" max="11785" width="11" style="1502" customWidth="1"/>
    <col min="11786" max="11786" width="12.1640625" style="1502" customWidth="1"/>
    <col min="11787" max="11787" width="10.6640625" style="1502" customWidth="1"/>
    <col min="11788" max="11788" width="10.5" style="1502" customWidth="1"/>
    <col min="11789" max="11791" width="10.33203125" style="1502"/>
    <col min="11792" max="11792" width="10.83203125" style="1502" customWidth="1"/>
    <col min="11793" max="11793" width="11.83203125" style="1502" customWidth="1"/>
    <col min="11794" max="11794" width="10.6640625" style="1502" customWidth="1"/>
    <col min="11795" max="11795" width="10.33203125" style="1502"/>
    <col min="11796" max="11796" width="12.33203125" style="1502" customWidth="1"/>
    <col min="11797" max="11798" width="10.33203125" style="1502"/>
    <col min="11799" max="11799" width="12" style="1502" customWidth="1"/>
    <col min="11800" max="12032" width="10.33203125" style="1502"/>
    <col min="12033" max="12033" width="34.1640625" style="1502" customWidth="1"/>
    <col min="12034" max="12036" width="10.33203125" style="1502"/>
    <col min="12037" max="12037" width="10.6640625" style="1502" customWidth="1"/>
    <col min="12038" max="12038" width="12.6640625" style="1502" customWidth="1"/>
    <col min="12039" max="12039" width="10.6640625" style="1502" customWidth="1"/>
    <col min="12040" max="12040" width="14" style="1502" customWidth="1"/>
    <col min="12041" max="12041" width="11" style="1502" customWidth="1"/>
    <col min="12042" max="12042" width="12.1640625" style="1502" customWidth="1"/>
    <col min="12043" max="12043" width="10.6640625" style="1502" customWidth="1"/>
    <col min="12044" max="12044" width="10.5" style="1502" customWidth="1"/>
    <col min="12045" max="12047" width="10.33203125" style="1502"/>
    <col min="12048" max="12048" width="10.83203125" style="1502" customWidth="1"/>
    <col min="12049" max="12049" width="11.83203125" style="1502" customWidth="1"/>
    <col min="12050" max="12050" width="10.6640625" style="1502" customWidth="1"/>
    <col min="12051" max="12051" width="10.33203125" style="1502"/>
    <col min="12052" max="12052" width="12.33203125" style="1502" customWidth="1"/>
    <col min="12053" max="12054" width="10.33203125" style="1502"/>
    <col min="12055" max="12055" width="12" style="1502" customWidth="1"/>
    <col min="12056" max="12288" width="10.33203125" style="1502"/>
    <col min="12289" max="12289" width="34.1640625" style="1502" customWidth="1"/>
    <col min="12290" max="12292" width="10.33203125" style="1502"/>
    <col min="12293" max="12293" width="10.6640625" style="1502" customWidth="1"/>
    <col min="12294" max="12294" width="12.6640625" style="1502" customWidth="1"/>
    <col min="12295" max="12295" width="10.6640625" style="1502" customWidth="1"/>
    <col min="12296" max="12296" width="14" style="1502" customWidth="1"/>
    <col min="12297" max="12297" width="11" style="1502" customWidth="1"/>
    <col min="12298" max="12298" width="12.1640625" style="1502" customWidth="1"/>
    <col min="12299" max="12299" width="10.6640625" style="1502" customWidth="1"/>
    <col min="12300" max="12300" width="10.5" style="1502" customWidth="1"/>
    <col min="12301" max="12303" width="10.33203125" style="1502"/>
    <col min="12304" max="12304" width="10.83203125" style="1502" customWidth="1"/>
    <col min="12305" max="12305" width="11.83203125" style="1502" customWidth="1"/>
    <col min="12306" max="12306" width="10.6640625" style="1502" customWidth="1"/>
    <col min="12307" max="12307" width="10.33203125" style="1502"/>
    <col min="12308" max="12308" width="12.33203125" style="1502" customWidth="1"/>
    <col min="12309" max="12310" width="10.33203125" style="1502"/>
    <col min="12311" max="12311" width="12" style="1502" customWidth="1"/>
    <col min="12312" max="12544" width="10.33203125" style="1502"/>
    <col min="12545" max="12545" width="34.1640625" style="1502" customWidth="1"/>
    <col min="12546" max="12548" width="10.33203125" style="1502"/>
    <col min="12549" max="12549" width="10.6640625" style="1502" customWidth="1"/>
    <col min="12550" max="12550" width="12.6640625" style="1502" customWidth="1"/>
    <col min="12551" max="12551" width="10.6640625" style="1502" customWidth="1"/>
    <col min="12552" max="12552" width="14" style="1502" customWidth="1"/>
    <col min="12553" max="12553" width="11" style="1502" customWidth="1"/>
    <col min="12554" max="12554" width="12.1640625" style="1502" customWidth="1"/>
    <col min="12555" max="12555" width="10.6640625" style="1502" customWidth="1"/>
    <col min="12556" max="12556" width="10.5" style="1502" customWidth="1"/>
    <col min="12557" max="12559" width="10.33203125" style="1502"/>
    <col min="12560" max="12560" width="10.83203125" style="1502" customWidth="1"/>
    <col min="12561" max="12561" width="11.83203125" style="1502" customWidth="1"/>
    <col min="12562" max="12562" width="10.6640625" style="1502" customWidth="1"/>
    <col min="12563" max="12563" width="10.33203125" style="1502"/>
    <col min="12564" max="12564" width="12.33203125" style="1502" customWidth="1"/>
    <col min="12565" max="12566" width="10.33203125" style="1502"/>
    <col min="12567" max="12567" width="12" style="1502" customWidth="1"/>
    <col min="12568" max="12800" width="10.33203125" style="1502"/>
    <col min="12801" max="12801" width="34.1640625" style="1502" customWidth="1"/>
    <col min="12802" max="12804" width="10.33203125" style="1502"/>
    <col min="12805" max="12805" width="10.6640625" style="1502" customWidth="1"/>
    <col min="12806" max="12806" width="12.6640625" style="1502" customWidth="1"/>
    <col min="12807" max="12807" width="10.6640625" style="1502" customWidth="1"/>
    <col min="12808" max="12808" width="14" style="1502" customWidth="1"/>
    <col min="12809" max="12809" width="11" style="1502" customWidth="1"/>
    <col min="12810" max="12810" width="12.1640625" style="1502" customWidth="1"/>
    <col min="12811" max="12811" width="10.6640625" style="1502" customWidth="1"/>
    <col min="12812" max="12812" width="10.5" style="1502" customWidth="1"/>
    <col min="12813" max="12815" width="10.33203125" style="1502"/>
    <col min="12816" max="12816" width="10.83203125" style="1502" customWidth="1"/>
    <col min="12817" max="12817" width="11.83203125" style="1502" customWidth="1"/>
    <col min="12818" max="12818" width="10.6640625" style="1502" customWidth="1"/>
    <col min="12819" max="12819" width="10.33203125" style="1502"/>
    <col min="12820" max="12820" width="12.33203125" style="1502" customWidth="1"/>
    <col min="12821" max="12822" width="10.33203125" style="1502"/>
    <col min="12823" max="12823" width="12" style="1502" customWidth="1"/>
    <col min="12824" max="13056" width="10.33203125" style="1502"/>
    <col min="13057" max="13057" width="34.1640625" style="1502" customWidth="1"/>
    <col min="13058" max="13060" width="10.33203125" style="1502"/>
    <col min="13061" max="13061" width="10.6640625" style="1502" customWidth="1"/>
    <col min="13062" max="13062" width="12.6640625" style="1502" customWidth="1"/>
    <col min="13063" max="13063" width="10.6640625" style="1502" customWidth="1"/>
    <col min="13064" max="13064" width="14" style="1502" customWidth="1"/>
    <col min="13065" max="13065" width="11" style="1502" customWidth="1"/>
    <col min="13066" max="13066" width="12.1640625" style="1502" customWidth="1"/>
    <col min="13067" max="13067" width="10.6640625" style="1502" customWidth="1"/>
    <col min="13068" max="13068" width="10.5" style="1502" customWidth="1"/>
    <col min="13069" max="13071" width="10.33203125" style="1502"/>
    <col min="13072" max="13072" width="10.83203125" style="1502" customWidth="1"/>
    <col min="13073" max="13073" width="11.83203125" style="1502" customWidth="1"/>
    <col min="13074" max="13074" width="10.6640625" style="1502" customWidth="1"/>
    <col min="13075" max="13075" width="10.33203125" style="1502"/>
    <col min="13076" max="13076" width="12.33203125" style="1502" customWidth="1"/>
    <col min="13077" max="13078" width="10.33203125" style="1502"/>
    <col min="13079" max="13079" width="12" style="1502" customWidth="1"/>
    <col min="13080" max="13312" width="10.33203125" style="1502"/>
    <col min="13313" max="13313" width="34.1640625" style="1502" customWidth="1"/>
    <col min="13314" max="13316" width="10.33203125" style="1502"/>
    <col min="13317" max="13317" width="10.6640625" style="1502" customWidth="1"/>
    <col min="13318" max="13318" width="12.6640625" style="1502" customWidth="1"/>
    <col min="13319" max="13319" width="10.6640625" style="1502" customWidth="1"/>
    <col min="13320" max="13320" width="14" style="1502" customWidth="1"/>
    <col min="13321" max="13321" width="11" style="1502" customWidth="1"/>
    <col min="13322" max="13322" width="12.1640625" style="1502" customWidth="1"/>
    <col min="13323" max="13323" width="10.6640625" style="1502" customWidth="1"/>
    <col min="13324" max="13324" width="10.5" style="1502" customWidth="1"/>
    <col min="13325" max="13327" width="10.33203125" style="1502"/>
    <col min="13328" max="13328" width="10.83203125" style="1502" customWidth="1"/>
    <col min="13329" max="13329" width="11.83203125" style="1502" customWidth="1"/>
    <col min="13330" max="13330" width="10.6640625" style="1502" customWidth="1"/>
    <col min="13331" max="13331" width="10.33203125" style="1502"/>
    <col min="13332" max="13332" width="12.33203125" style="1502" customWidth="1"/>
    <col min="13333" max="13334" width="10.33203125" style="1502"/>
    <col min="13335" max="13335" width="12" style="1502" customWidth="1"/>
    <col min="13336" max="13568" width="10.33203125" style="1502"/>
    <col min="13569" max="13569" width="34.1640625" style="1502" customWidth="1"/>
    <col min="13570" max="13572" width="10.33203125" style="1502"/>
    <col min="13573" max="13573" width="10.6640625" style="1502" customWidth="1"/>
    <col min="13574" max="13574" width="12.6640625" style="1502" customWidth="1"/>
    <col min="13575" max="13575" width="10.6640625" style="1502" customWidth="1"/>
    <col min="13576" max="13576" width="14" style="1502" customWidth="1"/>
    <col min="13577" max="13577" width="11" style="1502" customWidth="1"/>
    <col min="13578" max="13578" width="12.1640625" style="1502" customWidth="1"/>
    <col min="13579" max="13579" width="10.6640625" style="1502" customWidth="1"/>
    <col min="13580" max="13580" width="10.5" style="1502" customWidth="1"/>
    <col min="13581" max="13583" width="10.33203125" style="1502"/>
    <col min="13584" max="13584" width="10.83203125" style="1502" customWidth="1"/>
    <col min="13585" max="13585" width="11.83203125" style="1502" customWidth="1"/>
    <col min="13586" max="13586" width="10.6640625" style="1502" customWidth="1"/>
    <col min="13587" max="13587" width="10.33203125" style="1502"/>
    <col min="13588" max="13588" width="12.33203125" style="1502" customWidth="1"/>
    <col min="13589" max="13590" width="10.33203125" style="1502"/>
    <col min="13591" max="13591" width="12" style="1502" customWidth="1"/>
    <col min="13592" max="13824" width="10.33203125" style="1502"/>
    <col min="13825" max="13825" width="34.1640625" style="1502" customWidth="1"/>
    <col min="13826" max="13828" width="10.33203125" style="1502"/>
    <col min="13829" max="13829" width="10.6640625" style="1502" customWidth="1"/>
    <col min="13830" max="13830" width="12.6640625" style="1502" customWidth="1"/>
    <col min="13831" max="13831" width="10.6640625" style="1502" customWidth="1"/>
    <col min="13832" max="13832" width="14" style="1502" customWidth="1"/>
    <col min="13833" max="13833" width="11" style="1502" customWidth="1"/>
    <col min="13834" max="13834" width="12.1640625" style="1502" customWidth="1"/>
    <col min="13835" max="13835" width="10.6640625" style="1502" customWidth="1"/>
    <col min="13836" max="13836" width="10.5" style="1502" customWidth="1"/>
    <col min="13837" max="13839" width="10.33203125" style="1502"/>
    <col min="13840" max="13840" width="10.83203125" style="1502" customWidth="1"/>
    <col min="13841" max="13841" width="11.83203125" style="1502" customWidth="1"/>
    <col min="13842" max="13842" width="10.6640625" style="1502" customWidth="1"/>
    <col min="13843" max="13843" width="10.33203125" style="1502"/>
    <col min="13844" max="13844" width="12.33203125" style="1502" customWidth="1"/>
    <col min="13845" max="13846" width="10.33203125" style="1502"/>
    <col min="13847" max="13847" width="12" style="1502" customWidth="1"/>
    <col min="13848" max="14080" width="10.33203125" style="1502"/>
    <col min="14081" max="14081" width="34.1640625" style="1502" customWidth="1"/>
    <col min="14082" max="14084" width="10.33203125" style="1502"/>
    <col min="14085" max="14085" width="10.6640625" style="1502" customWidth="1"/>
    <col min="14086" max="14086" width="12.6640625" style="1502" customWidth="1"/>
    <col min="14087" max="14087" width="10.6640625" style="1502" customWidth="1"/>
    <col min="14088" max="14088" width="14" style="1502" customWidth="1"/>
    <col min="14089" max="14089" width="11" style="1502" customWidth="1"/>
    <col min="14090" max="14090" width="12.1640625" style="1502" customWidth="1"/>
    <col min="14091" max="14091" width="10.6640625" style="1502" customWidth="1"/>
    <col min="14092" max="14092" width="10.5" style="1502" customWidth="1"/>
    <col min="14093" max="14095" width="10.33203125" style="1502"/>
    <col min="14096" max="14096" width="10.83203125" style="1502" customWidth="1"/>
    <col min="14097" max="14097" width="11.83203125" style="1502" customWidth="1"/>
    <col min="14098" max="14098" width="10.6640625" style="1502" customWidth="1"/>
    <col min="14099" max="14099" width="10.33203125" style="1502"/>
    <col min="14100" max="14100" width="12.33203125" style="1502" customWidth="1"/>
    <col min="14101" max="14102" width="10.33203125" style="1502"/>
    <col min="14103" max="14103" width="12" style="1502" customWidth="1"/>
    <col min="14104" max="14336" width="10.33203125" style="1502"/>
    <col min="14337" max="14337" width="34.1640625" style="1502" customWidth="1"/>
    <col min="14338" max="14340" width="10.33203125" style="1502"/>
    <col min="14341" max="14341" width="10.6640625" style="1502" customWidth="1"/>
    <col min="14342" max="14342" width="12.6640625" style="1502" customWidth="1"/>
    <col min="14343" max="14343" width="10.6640625" style="1502" customWidth="1"/>
    <col min="14344" max="14344" width="14" style="1502" customWidth="1"/>
    <col min="14345" max="14345" width="11" style="1502" customWidth="1"/>
    <col min="14346" max="14346" width="12.1640625" style="1502" customWidth="1"/>
    <col min="14347" max="14347" width="10.6640625" style="1502" customWidth="1"/>
    <col min="14348" max="14348" width="10.5" style="1502" customWidth="1"/>
    <col min="14349" max="14351" width="10.33203125" style="1502"/>
    <col min="14352" max="14352" width="10.83203125" style="1502" customWidth="1"/>
    <col min="14353" max="14353" width="11.83203125" style="1502" customWidth="1"/>
    <col min="14354" max="14354" width="10.6640625" style="1502" customWidth="1"/>
    <col min="14355" max="14355" width="10.33203125" style="1502"/>
    <col min="14356" max="14356" width="12.33203125" style="1502" customWidth="1"/>
    <col min="14357" max="14358" width="10.33203125" style="1502"/>
    <col min="14359" max="14359" width="12" style="1502" customWidth="1"/>
    <col min="14360" max="14592" width="10.33203125" style="1502"/>
    <col min="14593" max="14593" width="34.1640625" style="1502" customWidth="1"/>
    <col min="14594" max="14596" width="10.33203125" style="1502"/>
    <col min="14597" max="14597" width="10.6640625" style="1502" customWidth="1"/>
    <col min="14598" max="14598" width="12.6640625" style="1502" customWidth="1"/>
    <col min="14599" max="14599" width="10.6640625" style="1502" customWidth="1"/>
    <col min="14600" max="14600" width="14" style="1502" customWidth="1"/>
    <col min="14601" max="14601" width="11" style="1502" customWidth="1"/>
    <col min="14602" max="14602" width="12.1640625" style="1502" customWidth="1"/>
    <col min="14603" max="14603" width="10.6640625" style="1502" customWidth="1"/>
    <col min="14604" max="14604" width="10.5" style="1502" customWidth="1"/>
    <col min="14605" max="14607" width="10.33203125" style="1502"/>
    <col min="14608" max="14608" width="10.83203125" style="1502" customWidth="1"/>
    <col min="14609" max="14609" width="11.83203125" style="1502" customWidth="1"/>
    <col min="14610" max="14610" width="10.6640625" style="1502" customWidth="1"/>
    <col min="14611" max="14611" width="10.33203125" style="1502"/>
    <col min="14612" max="14612" width="12.33203125" style="1502" customWidth="1"/>
    <col min="14613" max="14614" width="10.33203125" style="1502"/>
    <col min="14615" max="14615" width="12" style="1502" customWidth="1"/>
    <col min="14616" max="14848" width="10.33203125" style="1502"/>
    <col min="14849" max="14849" width="34.1640625" style="1502" customWidth="1"/>
    <col min="14850" max="14852" width="10.33203125" style="1502"/>
    <col min="14853" max="14853" width="10.6640625" style="1502" customWidth="1"/>
    <col min="14854" max="14854" width="12.6640625" style="1502" customWidth="1"/>
    <col min="14855" max="14855" width="10.6640625" style="1502" customWidth="1"/>
    <col min="14856" max="14856" width="14" style="1502" customWidth="1"/>
    <col min="14857" max="14857" width="11" style="1502" customWidth="1"/>
    <col min="14858" max="14858" width="12.1640625" style="1502" customWidth="1"/>
    <col min="14859" max="14859" width="10.6640625" style="1502" customWidth="1"/>
    <col min="14860" max="14860" width="10.5" style="1502" customWidth="1"/>
    <col min="14861" max="14863" width="10.33203125" style="1502"/>
    <col min="14864" max="14864" width="10.83203125" style="1502" customWidth="1"/>
    <col min="14865" max="14865" width="11.83203125" style="1502" customWidth="1"/>
    <col min="14866" max="14866" width="10.6640625" style="1502" customWidth="1"/>
    <col min="14867" max="14867" width="10.33203125" style="1502"/>
    <col min="14868" max="14868" width="12.33203125" style="1502" customWidth="1"/>
    <col min="14869" max="14870" width="10.33203125" style="1502"/>
    <col min="14871" max="14871" width="12" style="1502" customWidth="1"/>
    <col min="14872" max="15104" width="10.33203125" style="1502"/>
    <col min="15105" max="15105" width="34.1640625" style="1502" customWidth="1"/>
    <col min="15106" max="15108" width="10.33203125" style="1502"/>
    <col min="15109" max="15109" width="10.6640625" style="1502" customWidth="1"/>
    <col min="15110" max="15110" width="12.6640625" style="1502" customWidth="1"/>
    <col min="15111" max="15111" width="10.6640625" style="1502" customWidth="1"/>
    <col min="15112" max="15112" width="14" style="1502" customWidth="1"/>
    <col min="15113" max="15113" width="11" style="1502" customWidth="1"/>
    <col min="15114" max="15114" width="12.1640625" style="1502" customWidth="1"/>
    <col min="15115" max="15115" width="10.6640625" style="1502" customWidth="1"/>
    <col min="15116" max="15116" width="10.5" style="1502" customWidth="1"/>
    <col min="15117" max="15119" width="10.33203125" style="1502"/>
    <col min="15120" max="15120" width="10.83203125" style="1502" customWidth="1"/>
    <col min="15121" max="15121" width="11.83203125" style="1502" customWidth="1"/>
    <col min="15122" max="15122" width="10.6640625" style="1502" customWidth="1"/>
    <col min="15123" max="15123" width="10.33203125" style="1502"/>
    <col min="15124" max="15124" width="12.33203125" style="1502" customWidth="1"/>
    <col min="15125" max="15126" width="10.33203125" style="1502"/>
    <col min="15127" max="15127" width="12" style="1502" customWidth="1"/>
    <col min="15128" max="15360" width="10.33203125" style="1502"/>
    <col min="15361" max="15361" width="34.1640625" style="1502" customWidth="1"/>
    <col min="15362" max="15364" width="10.33203125" style="1502"/>
    <col min="15365" max="15365" width="10.6640625" style="1502" customWidth="1"/>
    <col min="15366" max="15366" width="12.6640625" style="1502" customWidth="1"/>
    <col min="15367" max="15367" width="10.6640625" style="1502" customWidth="1"/>
    <col min="15368" max="15368" width="14" style="1502" customWidth="1"/>
    <col min="15369" max="15369" width="11" style="1502" customWidth="1"/>
    <col min="15370" max="15370" width="12.1640625" style="1502" customWidth="1"/>
    <col min="15371" max="15371" width="10.6640625" style="1502" customWidth="1"/>
    <col min="15372" max="15372" width="10.5" style="1502" customWidth="1"/>
    <col min="15373" max="15375" width="10.33203125" style="1502"/>
    <col min="15376" max="15376" width="10.83203125" style="1502" customWidth="1"/>
    <col min="15377" max="15377" width="11.83203125" style="1502" customWidth="1"/>
    <col min="15378" max="15378" width="10.6640625" style="1502" customWidth="1"/>
    <col min="15379" max="15379" width="10.33203125" style="1502"/>
    <col min="15380" max="15380" width="12.33203125" style="1502" customWidth="1"/>
    <col min="15381" max="15382" width="10.33203125" style="1502"/>
    <col min="15383" max="15383" width="12" style="1502" customWidth="1"/>
    <col min="15384" max="15616" width="10.33203125" style="1502"/>
    <col min="15617" max="15617" width="34.1640625" style="1502" customWidth="1"/>
    <col min="15618" max="15620" width="10.33203125" style="1502"/>
    <col min="15621" max="15621" width="10.6640625" style="1502" customWidth="1"/>
    <col min="15622" max="15622" width="12.6640625" style="1502" customWidth="1"/>
    <col min="15623" max="15623" width="10.6640625" style="1502" customWidth="1"/>
    <col min="15624" max="15624" width="14" style="1502" customWidth="1"/>
    <col min="15625" max="15625" width="11" style="1502" customWidth="1"/>
    <col min="15626" max="15626" width="12.1640625" style="1502" customWidth="1"/>
    <col min="15627" max="15627" width="10.6640625" style="1502" customWidth="1"/>
    <col min="15628" max="15628" width="10.5" style="1502" customWidth="1"/>
    <col min="15629" max="15631" width="10.33203125" style="1502"/>
    <col min="15632" max="15632" width="10.83203125" style="1502" customWidth="1"/>
    <col min="15633" max="15633" width="11.83203125" style="1502" customWidth="1"/>
    <col min="15634" max="15634" width="10.6640625" style="1502" customWidth="1"/>
    <col min="15635" max="15635" width="10.33203125" style="1502"/>
    <col min="15636" max="15636" width="12.33203125" style="1502" customWidth="1"/>
    <col min="15637" max="15638" width="10.33203125" style="1502"/>
    <col min="15639" max="15639" width="12" style="1502" customWidth="1"/>
    <col min="15640" max="15872" width="10.33203125" style="1502"/>
    <col min="15873" max="15873" width="34.1640625" style="1502" customWidth="1"/>
    <col min="15874" max="15876" width="10.33203125" style="1502"/>
    <col min="15877" max="15877" width="10.6640625" style="1502" customWidth="1"/>
    <col min="15878" max="15878" width="12.6640625" style="1502" customWidth="1"/>
    <col min="15879" max="15879" width="10.6640625" style="1502" customWidth="1"/>
    <col min="15880" max="15880" width="14" style="1502" customWidth="1"/>
    <col min="15881" max="15881" width="11" style="1502" customWidth="1"/>
    <col min="15882" max="15882" width="12.1640625" style="1502" customWidth="1"/>
    <col min="15883" max="15883" width="10.6640625" style="1502" customWidth="1"/>
    <col min="15884" max="15884" width="10.5" style="1502" customWidth="1"/>
    <col min="15885" max="15887" width="10.33203125" style="1502"/>
    <col min="15888" max="15888" width="10.83203125" style="1502" customWidth="1"/>
    <col min="15889" max="15889" width="11.83203125" style="1502" customWidth="1"/>
    <col min="15890" max="15890" width="10.6640625" style="1502" customWidth="1"/>
    <col min="15891" max="15891" width="10.33203125" style="1502"/>
    <col min="15892" max="15892" width="12.33203125" style="1502" customWidth="1"/>
    <col min="15893" max="15894" width="10.33203125" style="1502"/>
    <col min="15895" max="15895" width="12" style="1502" customWidth="1"/>
    <col min="15896" max="16128" width="10.33203125" style="1502"/>
    <col min="16129" max="16129" width="34.1640625" style="1502" customWidth="1"/>
    <col min="16130" max="16132" width="10.33203125" style="1502"/>
    <col min="16133" max="16133" width="10.6640625" style="1502" customWidth="1"/>
    <col min="16134" max="16134" width="12.6640625" style="1502" customWidth="1"/>
    <col min="16135" max="16135" width="10.6640625" style="1502" customWidth="1"/>
    <col min="16136" max="16136" width="14" style="1502" customWidth="1"/>
    <col min="16137" max="16137" width="11" style="1502" customWidth="1"/>
    <col min="16138" max="16138" width="12.1640625" style="1502" customWidth="1"/>
    <col min="16139" max="16139" width="10.6640625" style="1502" customWidth="1"/>
    <col min="16140" max="16140" width="10.5" style="1502" customWidth="1"/>
    <col min="16141" max="16143" width="10.33203125" style="1502"/>
    <col min="16144" max="16144" width="10.83203125" style="1502" customWidth="1"/>
    <col min="16145" max="16145" width="11.83203125" style="1502" customWidth="1"/>
    <col min="16146" max="16146" width="10.6640625" style="1502" customWidth="1"/>
    <col min="16147" max="16147" width="10.33203125" style="1502"/>
    <col min="16148" max="16148" width="12.33203125" style="1502" customWidth="1"/>
    <col min="16149" max="16150" width="10.33203125" style="1502"/>
    <col min="16151" max="16151" width="12" style="1502" customWidth="1"/>
    <col min="16152" max="16384" width="10.33203125" style="1502"/>
  </cols>
  <sheetData>
    <row r="1" spans="1:26" ht="84" customHeight="1">
      <c r="A1" s="1896" t="s">
        <v>1050</v>
      </c>
      <c r="B1" s="1896"/>
      <c r="C1" s="1896"/>
      <c r="D1" s="1896"/>
      <c r="E1" s="1896"/>
      <c r="F1" s="1896"/>
      <c r="G1" s="1896"/>
      <c r="H1" s="1896"/>
      <c r="I1" s="1896"/>
      <c r="J1" s="1896"/>
      <c r="K1" s="1896"/>
      <c r="L1" s="1896"/>
      <c r="M1" s="1896"/>
      <c r="N1" s="1896"/>
      <c r="O1" s="1896"/>
      <c r="P1" s="1896"/>
      <c r="Q1" s="1896"/>
      <c r="R1" s="1896"/>
      <c r="S1" s="1896"/>
      <c r="T1" s="1896"/>
      <c r="U1" s="1896"/>
      <c r="V1" s="1896"/>
      <c r="W1" s="1896"/>
      <c r="X1" s="1896"/>
      <c r="Y1" s="1896"/>
      <c r="Z1" s="1896"/>
    </row>
    <row r="2" spans="1:26" ht="22.9" customHeight="1">
      <c r="A2" s="1503"/>
      <c r="B2" s="1504"/>
      <c r="C2" s="1504"/>
      <c r="D2" s="1504"/>
      <c r="E2" s="1504"/>
      <c r="F2" s="1504"/>
      <c r="G2" s="1504"/>
      <c r="H2" s="1504"/>
      <c r="I2" s="1504"/>
      <c r="J2" s="1504"/>
      <c r="K2" s="1504"/>
      <c r="L2" s="1504"/>
      <c r="M2" s="1504"/>
      <c r="N2" s="1504"/>
      <c r="O2" s="1504"/>
      <c r="P2" s="1504"/>
      <c r="Q2" s="1504"/>
      <c r="R2" s="1504"/>
      <c r="S2" s="1504"/>
      <c r="T2" s="1504"/>
      <c r="U2" s="1504"/>
      <c r="V2" s="1504"/>
      <c r="W2" s="1504"/>
      <c r="X2" s="1504"/>
      <c r="Y2" s="1897" t="s">
        <v>1051</v>
      </c>
      <c r="Z2" s="1897"/>
    </row>
    <row r="3" spans="1:26" s="1506" customFormat="1" ht="51" customHeight="1">
      <c r="A3" s="1898" t="s">
        <v>4</v>
      </c>
      <c r="B3" s="1505" t="s">
        <v>751</v>
      </c>
      <c r="C3" s="1505" t="s">
        <v>752</v>
      </c>
      <c r="D3" s="1505" t="s">
        <v>753</v>
      </c>
      <c r="E3" s="1505" t="s">
        <v>754</v>
      </c>
      <c r="F3" s="1505" t="s">
        <v>755</v>
      </c>
      <c r="G3" s="1505" t="s">
        <v>756</v>
      </c>
      <c r="H3" s="1505" t="s">
        <v>757</v>
      </c>
      <c r="I3" s="1505" t="s">
        <v>758</v>
      </c>
      <c r="J3" s="1505" t="s">
        <v>759</v>
      </c>
      <c r="K3" s="1505" t="s">
        <v>760</v>
      </c>
      <c r="L3" s="1505" t="s">
        <v>761</v>
      </c>
      <c r="M3" s="1505" t="s">
        <v>762</v>
      </c>
      <c r="N3" s="1505" t="s">
        <v>763</v>
      </c>
      <c r="O3" s="1505" t="s">
        <v>764</v>
      </c>
      <c r="P3" s="1505" t="s">
        <v>765</v>
      </c>
      <c r="Q3" s="1505" t="s">
        <v>766</v>
      </c>
      <c r="R3" s="1505" t="s">
        <v>767</v>
      </c>
      <c r="S3" s="1505" t="s">
        <v>768</v>
      </c>
      <c r="T3" s="1505" t="s">
        <v>769</v>
      </c>
      <c r="U3" s="1505" t="s">
        <v>1052</v>
      </c>
      <c r="V3" s="1505" t="s">
        <v>1053</v>
      </c>
      <c r="W3" s="1505" t="s">
        <v>1054</v>
      </c>
      <c r="X3" s="1505" t="s">
        <v>1055</v>
      </c>
      <c r="Y3" s="1505" t="s">
        <v>1056</v>
      </c>
      <c r="Z3" s="1900" t="s">
        <v>1057</v>
      </c>
    </row>
    <row r="4" spans="1:26" s="1508" customFormat="1" ht="72" customHeight="1">
      <c r="A4" s="1899"/>
      <c r="B4" s="1507" t="s">
        <v>1058</v>
      </c>
      <c r="C4" s="1507" t="s">
        <v>770</v>
      </c>
      <c r="D4" s="1507" t="s">
        <v>771</v>
      </c>
      <c r="E4" s="1507" t="s">
        <v>1059</v>
      </c>
      <c r="F4" s="1507" t="s">
        <v>1060</v>
      </c>
      <c r="G4" s="1507" t="s">
        <v>772</v>
      </c>
      <c r="H4" s="1507" t="s">
        <v>1061</v>
      </c>
      <c r="I4" s="1507" t="s">
        <v>773</v>
      </c>
      <c r="J4" s="1507" t="s">
        <v>1081</v>
      </c>
      <c r="K4" s="1507" t="s">
        <v>774</v>
      </c>
      <c r="L4" s="1507" t="s">
        <v>1062</v>
      </c>
      <c r="M4" s="1507" t="s">
        <v>775</v>
      </c>
      <c r="N4" s="1507" t="s">
        <v>776</v>
      </c>
      <c r="O4" s="1507" t="s">
        <v>1082</v>
      </c>
      <c r="P4" s="1507" t="s">
        <v>777</v>
      </c>
      <c r="Q4" s="1507" t="s">
        <v>778</v>
      </c>
      <c r="R4" s="1507" t="s">
        <v>779</v>
      </c>
      <c r="S4" s="1507" t="s">
        <v>780</v>
      </c>
      <c r="T4" s="1507" t="s">
        <v>1063</v>
      </c>
      <c r="U4" s="1507" t="s">
        <v>1064</v>
      </c>
      <c r="V4" s="1507" t="s">
        <v>1083</v>
      </c>
      <c r="W4" s="1507" t="s">
        <v>1065</v>
      </c>
      <c r="X4" s="1507" t="s">
        <v>1066</v>
      </c>
      <c r="Y4" s="1507" t="s">
        <v>1084</v>
      </c>
      <c r="Z4" s="1900"/>
    </row>
    <row r="5" spans="1:26" s="1513" customFormat="1" ht="18" customHeight="1">
      <c r="A5" s="1509" t="s">
        <v>781</v>
      </c>
      <c r="B5" s="1510"/>
      <c r="C5" s="1510"/>
      <c r="D5" s="1510"/>
      <c r="E5" s="1510"/>
      <c r="F5" s="1510"/>
      <c r="G5" s="1511"/>
      <c r="H5" s="1511">
        <v>700</v>
      </c>
      <c r="I5" s="1511"/>
      <c r="J5" s="1511"/>
      <c r="K5" s="1511"/>
      <c r="L5" s="1511"/>
      <c r="M5" s="1511"/>
      <c r="N5" s="1511"/>
      <c r="O5" s="1511">
        <v>90</v>
      </c>
      <c r="P5" s="1511"/>
      <c r="Q5" s="1511"/>
      <c r="R5" s="1511"/>
      <c r="S5" s="1511"/>
      <c r="T5" s="1511"/>
      <c r="U5" s="1511"/>
      <c r="V5" s="1511"/>
      <c r="W5" s="1511"/>
      <c r="X5" s="1511"/>
      <c r="Y5" s="1511"/>
      <c r="Z5" s="1512">
        <f t="shared" ref="Z5:Z20" si="0">SUM(B5:D5,E5,F5,G5,H5,I5:J5,K5,L5:M5,N5,O5:P5,Q5,R5:T5,U5:U5,V5,W5,X5,Y5)</f>
        <v>790</v>
      </c>
    </row>
    <row r="6" spans="1:26" s="1513" customFormat="1" ht="18" customHeight="1">
      <c r="A6" s="1509" t="s">
        <v>784</v>
      </c>
      <c r="B6" s="1510"/>
      <c r="C6" s="1510"/>
      <c r="D6" s="1510"/>
      <c r="E6" s="1510"/>
      <c r="F6" s="1510"/>
      <c r="G6" s="1511"/>
      <c r="H6" s="1511"/>
      <c r="I6" s="1511"/>
      <c r="J6" s="1511"/>
      <c r="K6" s="1511"/>
      <c r="L6" s="1511"/>
      <c r="M6" s="1511"/>
      <c r="N6" s="1511"/>
      <c r="O6" s="1511"/>
      <c r="P6" s="1511"/>
      <c r="Q6" s="1511">
        <v>300</v>
      </c>
      <c r="R6" s="1511"/>
      <c r="S6" s="1511"/>
      <c r="T6" s="1511"/>
      <c r="U6" s="1511"/>
      <c r="V6" s="1511"/>
      <c r="W6" s="1511"/>
      <c r="X6" s="1511"/>
      <c r="Y6" s="1511"/>
      <c r="Z6" s="1512">
        <f t="shared" si="0"/>
        <v>300</v>
      </c>
    </row>
    <row r="7" spans="1:26" s="1513" customFormat="1" ht="18" customHeight="1">
      <c r="A7" s="1509" t="s">
        <v>1067</v>
      </c>
      <c r="B7" s="1514"/>
      <c r="C7" s="1511"/>
      <c r="D7" s="1511"/>
      <c r="E7" s="1511"/>
      <c r="F7" s="1511"/>
      <c r="G7" s="1511">
        <v>3500</v>
      </c>
      <c r="H7" s="1511"/>
      <c r="I7" s="1511"/>
      <c r="J7" s="1511"/>
      <c r="K7" s="1511"/>
      <c r="L7" s="1511">
        <v>1500</v>
      </c>
      <c r="M7" s="1511"/>
      <c r="N7" s="1511"/>
      <c r="O7" s="1511"/>
      <c r="P7" s="1511">
        <v>1590</v>
      </c>
      <c r="Q7" s="1511"/>
      <c r="R7" s="1511"/>
      <c r="S7" s="1511"/>
      <c r="T7" s="1511"/>
      <c r="U7" s="1511"/>
      <c r="V7" s="1511"/>
      <c r="W7" s="1511"/>
      <c r="X7" s="1511"/>
      <c r="Y7" s="1511"/>
      <c r="Z7" s="1512">
        <f t="shared" si="0"/>
        <v>6590</v>
      </c>
    </row>
    <row r="8" spans="1:26" s="1513" customFormat="1" ht="18" customHeight="1">
      <c r="A8" s="1509" t="s">
        <v>1068</v>
      </c>
      <c r="B8" s="1510"/>
      <c r="C8" s="1511"/>
      <c r="D8" s="1511"/>
      <c r="E8" s="1511"/>
      <c r="F8" s="1511"/>
      <c r="G8" s="1511"/>
      <c r="H8" s="1511"/>
      <c r="I8" s="1511"/>
      <c r="J8" s="1511"/>
      <c r="K8" s="1511"/>
      <c r="L8" s="1511"/>
      <c r="M8" s="1511"/>
      <c r="N8" s="1511"/>
      <c r="O8" s="1511"/>
      <c r="P8" s="1511"/>
      <c r="Q8" s="1511"/>
      <c r="R8" s="1511"/>
      <c r="S8" s="1511"/>
      <c r="T8" s="1511"/>
      <c r="U8" s="1511"/>
      <c r="V8" s="1511"/>
      <c r="W8" s="1511"/>
      <c r="X8" s="1511"/>
      <c r="Y8" s="1511"/>
      <c r="Z8" s="1512">
        <f t="shared" si="0"/>
        <v>0</v>
      </c>
    </row>
    <row r="9" spans="1:26" s="1513" customFormat="1" ht="18" customHeight="1">
      <c r="A9" s="1509" t="s">
        <v>783</v>
      </c>
      <c r="B9" s="1510"/>
      <c r="C9" s="1511"/>
      <c r="D9" s="1511"/>
      <c r="E9" s="1511"/>
      <c r="F9" s="1511"/>
      <c r="G9" s="1511"/>
      <c r="H9" s="1511"/>
      <c r="I9" s="1511"/>
      <c r="J9" s="1511"/>
      <c r="K9" s="1511"/>
      <c r="L9" s="1511">
        <v>550</v>
      </c>
      <c r="M9" s="1511"/>
      <c r="N9" s="1511"/>
      <c r="O9" s="1511"/>
      <c r="P9" s="1511">
        <v>400</v>
      </c>
      <c r="Q9" s="1511"/>
      <c r="R9" s="1511"/>
      <c r="S9" s="1511"/>
      <c r="T9" s="1511"/>
      <c r="U9" s="1511"/>
      <c r="V9" s="1511"/>
      <c r="W9" s="1511"/>
      <c r="X9" s="1511"/>
      <c r="Y9" s="1511"/>
      <c r="Z9" s="1512">
        <f t="shared" si="0"/>
        <v>950</v>
      </c>
    </row>
    <row r="10" spans="1:26" s="1513" customFormat="1" ht="18" customHeight="1">
      <c r="A10" s="1509" t="s">
        <v>1069</v>
      </c>
      <c r="B10" s="1510"/>
      <c r="C10" s="1511"/>
      <c r="D10" s="1511"/>
      <c r="E10" s="1511"/>
      <c r="F10" s="1511"/>
      <c r="G10" s="1511"/>
      <c r="H10" s="1511">
        <v>360</v>
      </c>
      <c r="I10" s="1511"/>
      <c r="J10" s="1511"/>
      <c r="K10" s="1511"/>
      <c r="L10" s="1511"/>
      <c r="M10" s="1511"/>
      <c r="N10" s="1511"/>
      <c r="O10" s="1511"/>
      <c r="P10" s="1511"/>
      <c r="Q10" s="1511"/>
      <c r="R10" s="1511"/>
      <c r="S10" s="1511"/>
      <c r="T10" s="1511"/>
      <c r="U10" s="1511"/>
      <c r="V10" s="1511"/>
      <c r="W10" s="1511"/>
      <c r="X10" s="1511"/>
      <c r="Y10" s="1511"/>
      <c r="Z10" s="1512">
        <f t="shared" si="0"/>
        <v>360</v>
      </c>
    </row>
    <row r="11" spans="1:26" s="1513" customFormat="1" ht="18" customHeight="1">
      <c r="A11" s="1509" t="s">
        <v>782</v>
      </c>
      <c r="B11" s="1510"/>
      <c r="C11" s="1511"/>
      <c r="D11" s="1511"/>
      <c r="E11" s="1511"/>
      <c r="F11" s="1511"/>
      <c r="G11" s="1511"/>
      <c r="H11" s="1511"/>
      <c r="I11" s="1511">
        <v>900</v>
      </c>
      <c r="J11" s="1511"/>
      <c r="K11" s="1511"/>
      <c r="L11" s="1511"/>
      <c r="M11" s="1511"/>
      <c r="N11" s="1511"/>
      <c r="O11" s="1511">
        <v>138</v>
      </c>
      <c r="P11" s="1511"/>
      <c r="Q11" s="1511"/>
      <c r="R11" s="1511"/>
      <c r="S11" s="1511"/>
      <c r="T11" s="1511"/>
      <c r="U11" s="1511"/>
      <c r="V11" s="1511"/>
      <c r="W11" s="1511"/>
      <c r="X11" s="1511"/>
      <c r="Y11" s="1511"/>
      <c r="Z11" s="1512">
        <f t="shared" si="0"/>
        <v>1038</v>
      </c>
    </row>
    <row r="12" spans="1:26" s="1513" customFormat="1" ht="18" customHeight="1">
      <c r="A12" s="1509" t="s">
        <v>785</v>
      </c>
      <c r="B12" s="1510">
        <v>370</v>
      </c>
      <c r="C12" s="1511"/>
      <c r="D12" s="1511"/>
      <c r="E12" s="1511">
        <v>22890</v>
      </c>
      <c r="F12" s="1511">
        <v>440</v>
      </c>
      <c r="G12" s="1511">
        <v>6825</v>
      </c>
      <c r="H12" s="1511">
        <v>408</v>
      </c>
      <c r="I12" s="1511">
        <v>130</v>
      </c>
      <c r="J12" s="1511"/>
      <c r="K12" s="1511">
        <v>2435</v>
      </c>
      <c r="L12" s="1511"/>
      <c r="M12" s="1511"/>
      <c r="N12" s="1511"/>
      <c r="O12" s="1511">
        <v>354</v>
      </c>
      <c r="P12" s="1511">
        <v>3000</v>
      </c>
      <c r="Q12" s="1511"/>
      <c r="R12" s="1511">
        <v>535</v>
      </c>
      <c r="S12" s="1511"/>
      <c r="T12" s="1511"/>
      <c r="U12" s="1511"/>
      <c r="V12" s="1511">
        <v>190</v>
      </c>
      <c r="W12" s="1511"/>
      <c r="X12" s="1511"/>
      <c r="Y12" s="1511"/>
      <c r="Z12" s="1512">
        <f t="shared" si="0"/>
        <v>37577</v>
      </c>
    </row>
    <row r="13" spans="1:26" s="1513" customFormat="1" ht="18" customHeight="1">
      <c r="A13" s="1509" t="s">
        <v>1070</v>
      </c>
      <c r="B13" s="1510"/>
      <c r="C13" s="1511"/>
      <c r="D13" s="1511"/>
      <c r="E13" s="1511"/>
      <c r="F13" s="1511"/>
      <c r="G13" s="1511"/>
      <c r="H13" s="1511">
        <v>390</v>
      </c>
      <c r="I13" s="1511"/>
      <c r="J13" s="1511"/>
      <c r="K13" s="1511"/>
      <c r="L13" s="1511">
        <v>285</v>
      </c>
      <c r="M13" s="1511"/>
      <c r="N13" s="1511"/>
      <c r="O13" s="1511">
        <v>150</v>
      </c>
      <c r="P13" s="1511">
        <v>50</v>
      </c>
      <c r="Q13" s="1511"/>
      <c r="R13" s="1511"/>
      <c r="S13" s="1511">
        <v>190</v>
      </c>
      <c r="T13" s="1511"/>
      <c r="U13" s="1511"/>
      <c r="V13" s="1511"/>
      <c r="W13" s="1511"/>
      <c r="X13" s="1511"/>
      <c r="Y13" s="1511"/>
      <c r="Z13" s="1512">
        <f t="shared" si="0"/>
        <v>1065</v>
      </c>
    </row>
    <row r="14" spans="1:26" s="1513" customFormat="1" ht="18" customHeight="1">
      <c r="A14" s="1509" t="s">
        <v>786</v>
      </c>
      <c r="B14" s="1510"/>
      <c r="C14" s="1511"/>
      <c r="D14" s="1511"/>
      <c r="E14" s="1511"/>
      <c r="F14" s="1511"/>
      <c r="G14" s="1511"/>
      <c r="H14" s="1511">
        <v>9600</v>
      </c>
      <c r="I14" s="1511"/>
      <c r="J14" s="1511"/>
      <c r="K14" s="1511"/>
      <c r="L14" s="1511"/>
      <c r="M14" s="1511"/>
      <c r="N14" s="1511"/>
      <c r="O14" s="1511"/>
      <c r="P14" s="1511"/>
      <c r="Q14" s="1511"/>
      <c r="R14" s="1511"/>
      <c r="S14" s="1511"/>
      <c r="T14" s="1511"/>
      <c r="U14" s="1511"/>
      <c r="V14" s="1511"/>
      <c r="W14" s="1511"/>
      <c r="X14" s="1511"/>
      <c r="Y14" s="1511"/>
      <c r="Z14" s="1512">
        <f t="shared" si="0"/>
        <v>9600</v>
      </c>
    </row>
    <row r="15" spans="1:26" s="1513" customFormat="1" ht="18" customHeight="1">
      <c r="A15" s="1509" t="s">
        <v>1071</v>
      </c>
      <c r="B15" s="1510"/>
      <c r="C15" s="1511"/>
      <c r="D15" s="1511"/>
      <c r="E15" s="1511"/>
      <c r="F15" s="1511"/>
      <c r="G15" s="1511"/>
      <c r="H15" s="1511">
        <v>245</v>
      </c>
      <c r="I15" s="1511"/>
      <c r="J15" s="1511"/>
      <c r="K15" s="1511"/>
      <c r="L15" s="1511"/>
      <c r="M15" s="1511"/>
      <c r="N15" s="1511"/>
      <c r="O15" s="1511">
        <v>60</v>
      </c>
      <c r="P15" s="1511"/>
      <c r="Q15" s="1511"/>
      <c r="R15" s="1511"/>
      <c r="S15" s="1511">
        <v>60</v>
      </c>
      <c r="T15" s="1511"/>
      <c r="U15" s="1511"/>
      <c r="V15" s="1511"/>
      <c r="W15" s="1511"/>
      <c r="X15" s="1511"/>
      <c r="Y15" s="1511"/>
      <c r="Z15" s="1512">
        <f t="shared" si="0"/>
        <v>365</v>
      </c>
    </row>
    <row r="16" spans="1:26" s="1513" customFormat="1" ht="18" customHeight="1">
      <c r="A16" s="1509" t="s">
        <v>787</v>
      </c>
      <c r="B16" s="1510"/>
      <c r="C16" s="1511"/>
      <c r="D16" s="1511"/>
      <c r="E16" s="1511"/>
      <c r="F16" s="1511">
        <v>60</v>
      </c>
      <c r="G16" s="1511"/>
      <c r="H16" s="1511"/>
      <c r="I16" s="1511"/>
      <c r="J16" s="1511"/>
      <c r="K16" s="1511"/>
      <c r="L16" s="1511"/>
      <c r="M16" s="1511"/>
      <c r="N16" s="1511"/>
      <c r="O16" s="1511"/>
      <c r="P16" s="1511"/>
      <c r="Q16" s="1511"/>
      <c r="R16" s="1511">
        <v>465</v>
      </c>
      <c r="S16" s="1511"/>
      <c r="T16" s="1511"/>
      <c r="U16" s="1511"/>
      <c r="V16" s="1511"/>
      <c r="W16" s="1511"/>
      <c r="X16" s="1511"/>
      <c r="Y16" s="1511"/>
      <c r="Z16" s="1512">
        <f t="shared" si="0"/>
        <v>525</v>
      </c>
    </row>
    <row r="17" spans="1:26" s="1513" customFormat="1" ht="18" customHeight="1">
      <c r="A17" s="1509" t="s">
        <v>788</v>
      </c>
      <c r="B17" s="1510"/>
      <c r="C17" s="1511"/>
      <c r="D17" s="1511"/>
      <c r="E17" s="1511"/>
      <c r="F17" s="1511">
        <v>3910</v>
      </c>
      <c r="G17" s="1511"/>
      <c r="H17" s="1511"/>
      <c r="I17" s="1511"/>
      <c r="J17" s="1511"/>
      <c r="K17" s="1511">
        <v>1800</v>
      </c>
      <c r="L17" s="1511"/>
      <c r="M17" s="1511"/>
      <c r="N17" s="1511"/>
      <c r="O17" s="1511">
        <v>170</v>
      </c>
      <c r="P17" s="1511"/>
      <c r="Q17" s="1511"/>
      <c r="R17" s="1511"/>
      <c r="S17" s="1511"/>
      <c r="T17" s="1511"/>
      <c r="U17" s="1511"/>
      <c r="V17" s="1511"/>
      <c r="W17" s="1511"/>
      <c r="X17" s="1511"/>
      <c r="Y17" s="1511"/>
      <c r="Z17" s="1512">
        <f t="shared" si="0"/>
        <v>5880</v>
      </c>
    </row>
    <row r="18" spans="1:26" s="1513" customFormat="1" ht="18" customHeight="1">
      <c r="A18" s="1509" t="s">
        <v>789</v>
      </c>
      <c r="B18" s="1510"/>
      <c r="C18" s="1511"/>
      <c r="D18" s="1511"/>
      <c r="E18" s="1511"/>
      <c r="F18" s="1511">
        <v>640</v>
      </c>
      <c r="G18" s="1511"/>
      <c r="H18" s="1511"/>
      <c r="I18" s="1511">
        <v>200</v>
      </c>
      <c r="J18" s="1511">
        <v>51180</v>
      </c>
      <c r="K18" s="1511">
        <v>7370</v>
      </c>
      <c r="L18" s="1511"/>
      <c r="M18" s="1511"/>
      <c r="N18" s="1511">
        <v>2800</v>
      </c>
      <c r="O18" s="1511">
        <v>72</v>
      </c>
      <c r="P18" s="1511"/>
      <c r="Q18" s="1511"/>
      <c r="R18" s="1511"/>
      <c r="S18" s="1511">
        <v>9600</v>
      </c>
      <c r="T18" s="1511"/>
      <c r="U18" s="1511"/>
      <c r="V18" s="1511"/>
      <c r="W18" s="1511"/>
      <c r="X18" s="1511"/>
      <c r="Y18" s="1511"/>
      <c r="Z18" s="1512">
        <f t="shared" si="0"/>
        <v>71862</v>
      </c>
    </row>
    <row r="19" spans="1:26" s="1513" customFormat="1" ht="18" customHeight="1">
      <c r="A19" s="1509" t="s">
        <v>790</v>
      </c>
      <c r="B19" s="1510"/>
      <c r="C19" s="1511"/>
      <c r="D19" s="1511"/>
      <c r="E19" s="1511"/>
      <c r="F19" s="1511">
        <v>1400</v>
      </c>
      <c r="G19" s="1511"/>
      <c r="H19" s="1511"/>
      <c r="I19" s="1511"/>
      <c r="J19" s="1511"/>
      <c r="K19" s="1511">
        <v>2000</v>
      </c>
      <c r="L19" s="1511"/>
      <c r="M19" s="1511"/>
      <c r="N19" s="1511"/>
      <c r="O19" s="1511">
        <v>30</v>
      </c>
      <c r="P19" s="1511"/>
      <c r="Q19" s="1511"/>
      <c r="R19" s="1511"/>
      <c r="S19" s="1511">
        <v>11780</v>
      </c>
      <c r="T19" s="1511"/>
      <c r="U19" s="1511"/>
      <c r="V19" s="1511"/>
      <c r="W19" s="1511"/>
      <c r="X19" s="1511"/>
      <c r="Y19" s="1511"/>
      <c r="Z19" s="1512">
        <f t="shared" si="0"/>
        <v>15210</v>
      </c>
    </row>
    <row r="20" spans="1:26" s="1513" customFormat="1" ht="18" customHeight="1">
      <c r="A20" s="1509" t="s">
        <v>791</v>
      </c>
      <c r="B20" s="1510"/>
      <c r="C20" s="1511"/>
      <c r="D20" s="1511"/>
      <c r="E20" s="1511"/>
      <c r="F20" s="1511"/>
      <c r="G20" s="1511"/>
      <c r="H20" s="1511">
        <v>250</v>
      </c>
      <c r="I20" s="1511">
        <v>250</v>
      </c>
      <c r="J20" s="1511"/>
      <c r="K20" s="1511"/>
      <c r="L20" s="1511"/>
      <c r="M20" s="1511"/>
      <c r="N20" s="1511"/>
      <c r="O20" s="1511">
        <v>200</v>
      </c>
      <c r="P20" s="1511">
        <v>100</v>
      </c>
      <c r="Q20" s="1511"/>
      <c r="R20" s="1511"/>
      <c r="S20" s="1511"/>
      <c r="T20" s="1511"/>
      <c r="U20" s="1511"/>
      <c r="V20" s="1511"/>
      <c r="W20" s="1511"/>
      <c r="X20" s="1511"/>
      <c r="Y20" s="1511"/>
      <c r="Z20" s="1512">
        <f t="shared" si="0"/>
        <v>800</v>
      </c>
    </row>
    <row r="21" spans="1:26" s="1513" customFormat="1" ht="18" customHeight="1">
      <c r="A21" s="1509" t="s">
        <v>792</v>
      </c>
      <c r="B21" s="1510"/>
      <c r="C21" s="1511"/>
      <c r="D21" s="1511"/>
      <c r="E21" s="1511">
        <v>9010</v>
      </c>
      <c r="F21" s="1511">
        <v>4180</v>
      </c>
      <c r="G21" s="1511">
        <v>300</v>
      </c>
      <c r="H21" s="1511">
        <v>581</v>
      </c>
      <c r="I21" s="1511"/>
      <c r="J21" s="1511">
        <v>2360</v>
      </c>
      <c r="K21" s="1511">
        <v>18000</v>
      </c>
      <c r="L21" s="1511"/>
      <c r="M21" s="1511">
        <v>155</v>
      </c>
      <c r="N21" s="1511">
        <v>5510</v>
      </c>
      <c r="O21" s="1511">
        <v>50</v>
      </c>
      <c r="P21" s="1511">
        <v>1000</v>
      </c>
      <c r="Q21" s="1511"/>
      <c r="R21" s="1511"/>
      <c r="S21" s="1511"/>
      <c r="T21" s="1511"/>
      <c r="U21" s="1511"/>
      <c r="V21" s="1511"/>
      <c r="W21" s="1511"/>
      <c r="X21" s="1511"/>
      <c r="Y21" s="1511"/>
      <c r="Z21" s="1512">
        <f>SUM(B21:Y21)</f>
        <v>41146</v>
      </c>
    </row>
    <row r="22" spans="1:26" s="1513" customFormat="1" ht="18" customHeight="1">
      <c r="A22" s="1509" t="s">
        <v>1072</v>
      </c>
      <c r="B22" s="1510">
        <v>500</v>
      </c>
      <c r="C22" s="1511"/>
      <c r="D22" s="1511">
        <v>3150</v>
      </c>
      <c r="E22" s="1511">
        <v>500</v>
      </c>
      <c r="F22" s="1511">
        <v>5560</v>
      </c>
      <c r="G22" s="1511">
        <v>1000</v>
      </c>
      <c r="H22" s="1511">
        <v>2070</v>
      </c>
      <c r="I22" s="1511">
        <v>3009</v>
      </c>
      <c r="J22" s="1511"/>
      <c r="K22" s="1511">
        <v>25035</v>
      </c>
      <c r="L22" s="1511">
        <v>100</v>
      </c>
      <c r="M22" s="1511"/>
      <c r="N22" s="1511">
        <v>260</v>
      </c>
      <c r="O22" s="1511">
        <v>134</v>
      </c>
      <c r="P22" s="1511">
        <v>700</v>
      </c>
      <c r="Q22" s="1511">
        <v>395</v>
      </c>
      <c r="R22" s="1511">
        <v>530</v>
      </c>
      <c r="S22" s="1511"/>
      <c r="T22" s="1511"/>
      <c r="U22" s="1511"/>
      <c r="V22" s="1511">
        <v>200</v>
      </c>
      <c r="W22" s="1511">
        <v>13385</v>
      </c>
      <c r="X22" s="1511">
        <v>3940</v>
      </c>
      <c r="Y22" s="1511"/>
      <c r="Z22" s="1512">
        <f>SUM(B22:Y22)</f>
        <v>60468</v>
      </c>
    </row>
    <row r="23" spans="1:26" s="1513" customFormat="1" ht="18" customHeight="1">
      <c r="A23" s="1509" t="s">
        <v>793</v>
      </c>
      <c r="B23" s="1510"/>
      <c r="C23" s="1511">
        <v>3741</v>
      </c>
      <c r="D23" s="1511">
        <v>5118</v>
      </c>
      <c r="E23" s="1511">
        <v>14173</v>
      </c>
      <c r="F23" s="1511">
        <v>1890</v>
      </c>
      <c r="G23" s="1511">
        <v>28844</v>
      </c>
      <c r="H23" s="1511">
        <v>2015</v>
      </c>
      <c r="I23" s="1511"/>
      <c r="J23" s="1511"/>
      <c r="K23" s="1511">
        <v>460</v>
      </c>
      <c r="L23" s="1511"/>
      <c r="M23" s="1511"/>
      <c r="N23" s="1511">
        <v>5512</v>
      </c>
      <c r="O23" s="1511"/>
      <c r="P23" s="1511">
        <v>3000</v>
      </c>
      <c r="Q23" s="1511"/>
      <c r="R23" s="1511"/>
      <c r="S23" s="1511">
        <v>55120</v>
      </c>
      <c r="T23" s="1511"/>
      <c r="U23" s="1511"/>
      <c r="V23" s="1511"/>
      <c r="W23" s="1511"/>
      <c r="X23" s="1511"/>
      <c r="Y23" s="1511"/>
      <c r="Z23" s="1512">
        <f>SUM(B23:D23,E23,F23,G23,H23,I23:J23,K23,L23:M23,N23,O23:P23,Q23,R23:T23,U23:U23,V23,W23,X23,Y23)</f>
        <v>119873</v>
      </c>
    </row>
    <row r="24" spans="1:26" s="1513" customFormat="1" ht="18" customHeight="1">
      <c r="A24" s="1515" t="s">
        <v>794</v>
      </c>
      <c r="B24" s="1510"/>
      <c r="C24" s="1511"/>
      <c r="D24" s="1511"/>
      <c r="E24" s="1511"/>
      <c r="F24" s="1511">
        <v>1950</v>
      </c>
      <c r="G24" s="1511"/>
      <c r="H24" s="1511">
        <v>3680</v>
      </c>
      <c r="I24" s="1511"/>
      <c r="J24" s="1511"/>
      <c r="K24" s="1511"/>
      <c r="L24" s="1511"/>
      <c r="M24" s="1511"/>
      <c r="N24" s="1511"/>
      <c r="O24" s="1511"/>
      <c r="P24" s="1511"/>
      <c r="Q24" s="1511"/>
      <c r="R24" s="1511"/>
      <c r="S24" s="1511"/>
      <c r="T24" s="1511"/>
      <c r="U24" s="1511"/>
      <c r="V24" s="1511"/>
      <c r="W24" s="1511"/>
      <c r="X24" s="1511"/>
      <c r="Y24" s="1511"/>
      <c r="Z24" s="1512">
        <f>SUM(B24:D24,E24,F24,G24,H24,I24:J24,K24,L24:M24,N24,O24:P24,Q24,R24:T24,U24:U24,V24,W24,X24,Y24)</f>
        <v>5630</v>
      </c>
    </row>
    <row r="25" spans="1:26" s="1513" customFormat="1" ht="18" customHeight="1">
      <c r="A25" s="1515" t="s">
        <v>1073</v>
      </c>
      <c r="B25" s="1510"/>
      <c r="C25" s="1511"/>
      <c r="D25" s="1511"/>
      <c r="E25" s="1511"/>
      <c r="F25" s="1511">
        <v>1200</v>
      </c>
      <c r="G25" s="1511"/>
      <c r="H25" s="1511">
        <v>400</v>
      </c>
      <c r="I25" s="1511"/>
      <c r="J25" s="1511"/>
      <c r="K25" s="1511"/>
      <c r="L25" s="1511"/>
      <c r="M25" s="1511"/>
      <c r="N25" s="1511"/>
      <c r="O25" s="1511"/>
      <c r="P25" s="1511"/>
      <c r="Q25" s="1511"/>
      <c r="R25" s="1511"/>
      <c r="S25" s="1511"/>
      <c r="T25" s="1511"/>
      <c r="U25" s="1511"/>
      <c r="V25" s="1511"/>
      <c r="W25" s="1511"/>
      <c r="X25" s="1511"/>
      <c r="Y25" s="1511"/>
      <c r="Z25" s="1512">
        <f>SUM(B25:Y25)</f>
        <v>1600</v>
      </c>
    </row>
    <row r="26" spans="1:26" s="1513" customFormat="1" ht="18" customHeight="1">
      <c r="A26" s="1515" t="s">
        <v>1074</v>
      </c>
      <c r="B26" s="1510"/>
      <c r="C26" s="1511"/>
      <c r="D26" s="1511"/>
      <c r="E26" s="1511"/>
      <c r="F26" s="1511">
        <v>8000</v>
      </c>
      <c r="G26" s="1511"/>
      <c r="H26" s="1511"/>
      <c r="I26" s="1511"/>
      <c r="J26" s="1511"/>
      <c r="K26" s="1511"/>
      <c r="L26" s="1511"/>
      <c r="M26" s="1511"/>
      <c r="N26" s="1511"/>
      <c r="O26" s="1511"/>
      <c r="P26" s="1511"/>
      <c r="Q26" s="1511"/>
      <c r="R26" s="1511"/>
      <c r="S26" s="1511">
        <v>300</v>
      </c>
      <c r="T26" s="1511"/>
      <c r="U26" s="1511"/>
      <c r="V26" s="1511"/>
      <c r="W26" s="1511"/>
      <c r="X26" s="1511"/>
      <c r="Y26" s="1511"/>
      <c r="Z26" s="1512">
        <f>SUM(B26:Y26)</f>
        <v>8300</v>
      </c>
    </row>
    <row r="27" spans="1:26" s="1513" customFormat="1" ht="18" customHeight="1">
      <c r="A27" s="1515" t="s">
        <v>795</v>
      </c>
      <c r="B27" s="1510"/>
      <c r="C27" s="1511"/>
      <c r="D27" s="1511"/>
      <c r="E27" s="1511"/>
      <c r="F27" s="1511"/>
      <c r="G27" s="1511"/>
      <c r="H27" s="1511">
        <v>5600</v>
      </c>
      <c r="I27" s="1511"/>
      <c r="J27" s="1511"/>
      <c r="K27" s="1511"/>
      <c r="L27" s="1511"/>
      <c r="M27" s="1511"/>
      <c r="N27" s="1511"/>
      <c r="O27" s="1511"/>
      <c r="P27" s="1511"/>
      <c r="Q27" s="1511"/>
      <c r="R27" s="1511"/>
      <c r="S27" s="1511"/>
      <c r="T27" s="1511"/>
      <c r="U27" s="1511"/>
      <c r="V27" s="1511"/>
      <c r="W27" s="1511"/>
      <c r="X27" s="1511"/>
      <c r="Y27" s="1511"/>
      <c r="Z27" s="1512">
        <f>SUM(B27:D27,E27,F27,G27,H27,I27:J27,K27,L27:M27,N27,O27:P27,Q27,R27:T27,U27:U27,V27,W27,X27,Y27)</f>
        <v>5600</v>
      </c>
    </row>
    <row r="28" spans="1:26" s="1513" customFormat="1" ht="18" customHeight="1">
      <c r="A28" s="1515" t="s">
        <v>1075</v>
      </c>
      <c r="B28" s="1510"/>
      <c r="C28" s="1511"/>
      <c r="D28" s="1511"/>
      <c r="E28" s="1511"/>
      <c r="F28" s="1511">
        <v>3220</v>
      </c>
      <c r="G28" s="1511"/>
      <c r="H28" s="1511"/>
      <c r="I28" s="1511"/>
      <c r="J28" s="1511"/>
      <c r="K28" s="1511">
        <v>3830</v>
      </c>
      <c r="L28" s="1511"/>
      <c r="M28" s="1511"/>
      <c r="N28" s="1511"/>
      <c r="O28" s="1511"/>
      <c r="P28" s="1511"/>
      <c r="Q28" s="1511"/>
      <c r="R28" s="1511"/>
      <c r="S28" s="1511">
        <v>21070</v>
      </c>
      <c r="T28" s="1511"/>
      <c r="U28" s="1511"/>
      <c r="V28" s="1511"/>
      <c r="W28" s="1511"/>
      <c r="X28" s="1511"/>
      <c r="Y28" s="1511"/>
      <c r="Z28" s="1512">
        <f>SUM(B28:D28,E28,F28,G28,H28,I28:J28,K28,L28:M28,N28,O28:P28,Q28,R28:T28,U28:U28,V28,W28,X28,Y28)</f>
        <v>28120</v>
      </c>
    </row>
    <row r="29" spans="1:26" s="1513" customFormat="1" ht="18" customHeight="1">
      <c r="A29" s="1515" t="s">
        <v>1076</v>
      </c>
      <c r="B29" s="1510">
        <v>230</v>
      </c>
      <c r="C29" s="1511">
        <v>1010</v>
      </c>
      <c r="D29" s="1511">
        <v>2232</v>
      </c>
      <c r="E29" s="1511">
        <v>7057</v>
      </c>
      <c r="F29" s="1511">
        <v>3548</v>
      </c>
      <c r="G29" s="1511">
        <v>11141</v>
      </c>
      <c r="H29" s="1511">
        <v>6246</v>
      </c>
      <c r="I29" s="1511">
        <v>1261</v>
      </c>
      <c r="J29" s="1511">
        <v>14460</v>
      </c>
      <c r="K29" s="1511">
        <v>15272</v>
      </c>
      <c r="L29" s="1511">
        <v>225</v>
      </c>
      <c r="M29" s="1511">
        <v>45</v>
      </c>
      <c r="N29" s="1511">
        <v>3748</v>
      </c>
      <c r="O29" s="1511">
        <v>454</v>
      </c>
      <c r="P29" s="1511">
        <v>2660</v>
      </c>
      <c r="Q29" s="1511">
        <v>255</v>
      </c>
      <c r="R29" s="1511">
        <v>370</v>
      </c>
      <c r="S29" s="1511"/>
      <c r="T29" s="1511"/>
      <c r="U29" s="1511">
        <v>1270</v>
      </c>
      <c r="V29" s="1511">
        <v>110</v>
      </c>
      <c r="W29" s="1511">
        <v>3615</v>
      </c>
      <c r="X29" s="1511">
        <v>1060</v>
      </c>
      <c r="Y29" s="1511">
        <v>1060</v>
      </c>
      <c r="Z29" s="1512">
        <f>SUM(B29:Y29)</f>
        <v>77329</v>
      </c>
    </row>
    <row r="30" spans="1:26" s="1513" customFormat="1" ht="18" customHeight="1">
      <c r="A30" s="1515" t="s">
        <v>796</v>
      </c>
      <c r="B30" s="1510"/>
      <c r="C30" s="1511"/>
      <c r="D30" s="1511"/>
      <c r="E30" s="1511"/>
      <c r="F30" s="1511">
        <v>37730</v>
      </c>
      <c r="G30" s="1511"/>
      <c r="H30" s="1511">
        <v>110</v>
      </c>
      <c r="I30" s="1511"/>
      <c r="J30" s="1511"/>
      <c r="K30" s="1511">
        <v>2710</v>
      </c>
      <c r="L30" s="1511"/>
      <c r="M30" s="1511"/>
      <c r="N30" s="1511"/>
      <c r="O30" s="1511"/>
      <c r="P30" s="1511"/>
      <c r="Q30" s="1511"/>
      <c r="R30" s="1511"/>
      <c r="S30" s="1511">
        <v>6920</v>
      </c>
      <c r="T30" s="1511">
        <v>12150</v>
      </c>
      <c r="U30" s="1511"/>
      <c r="V30" s="1511"/>
      <c r="W30" s="1511"/>
      <c r="X30" s="1511"/>
      <c r="Y30" s="1511"/>
      <c r="Z30" s="1512">
        <f>SUM(B30:Y30)</f>
        <v>59620</v>
      </c>
    </row>
    <row r="31" spans="1:26" s="1513" customFormat="1" ht="18" customHeight="1">
      <c r="A31" s="1515" t="s">
        <v>1077</v>
      </c>
      <c r="B31" s="1510"/>
      <c r="C31" s="1511"/>
      <c r="D31" s="1511"/>
      <c r="E31" s="1511"/>
      <c r="F31" s="1511"/>
      <c r="G31" s="1511"/>
      <c r="H31" s="1511">
        <v>160532</v>
      </c>
      <c r="I31" s="1511"/>
      <c r="J31" s="1511"/>
      <c r="K31" s="1511">
        <v>13200</v>
      </c>
      <c r="L31" s="1511"/>
      <c r="M31" s="1511"/>
      <c r="N31" s="1511"/>
      <c r="O31" s="1511"/>
      <c r="P31" s="1511"/>
      <c r="Q31" s="1511"/>
      <c r="R31" s="1511"/>
      <c r="S31" s="1511">
        <v>180</v>
      </c>
      <c r="T31" s="1511"/>
      <c r="U31" s="1511"/>
      <c r="V31" s="1511"/>
      <c r="W31" s="1511"/>
      <c r="X31" s="1511"/>
      <c r="Y31" s="1511"/>
      <c r="Z31" s="1512">
        <f>SUM(B31:D31,E31,F31,G31,H31,I31:J31,K31,L31:M31,N31,O31:P31,Q31,R31:T31,U31:U31,V31,W31,X31,Y31)</f>
        <v>173912</v>
      </c>
    </row>
    <row r="32" spans="1:26" s="1513" customFormat="1" ht="18" customHeight="1">
      <c r="A32" s="1515" t="s">
        <v>797</v>
      </c>
      <c r="B32" s="1510"/>
      <c r="C32" s="1511"/>
      <c r="D32" s="1511"/>
      <c r="E32" s="1511"/>
      <c r="F32" s="1511">
        <v>50</v>
      </c>
      <c r="G32" s="1511"/>
      <c r="H32" s="1511">
        <v>400</v>
      </c>
      <c r="I32" s="1511"/>
      <c r="J32" s="1511"/>
      <c r="K32" s="1511"/>
      <c r="L32" s="1511"/>
      <c r="M32" s="1511"/>
      <c r="N32" s="1511"/>
      <c r="O32" s="1511"/>
      <c r="P32" s="1511"/>
      <c r="Q32" s="1511"/>
      <c r="R32" s="1511"/>
      <c r="S32" s="1511"/>
      <c r="T32" s="1511"/>
      <c r="U32" s="1511"/>
      <c r="V32" s="1511"/>
      <c r="W32" s="1511"/>
      <c r="X32" s="1511">
        <v>3000</v>
      </c>
      <c r="Y32" s="1511"/>
      <c r="Z32" s="1512">
        <f>SUM(B32:D32,E32,F32,G32,H32,I32:J32,K32,L32:M32,N32,O32:P32,Q32,R32:T32,U32:U32,V32,W32,X32,Y32)</f>
        <v>3450</v>
      </c>
    </row>
    <row r="33" spans="1:27" s="1513" customFormat="1" ht="18" customHeight="1">
      <c r="A33" s="1515" t="s">
        <v>798</v>
      </c>
      <c r="B33" s="1510"/>
      <c r="C33" s="1511"/>
      <c r="D33" s="1511"/>
      <c r="E33" s="1511"/>
      <c r="F33" s="1511"/>
      <c r="G33" s="1511">
        <v>790</v>
      </c>
      <c r="H33" s="1511">
        <v>500</v>
      </c>
      <c r="I33" s="1511">
        <v>300</v>
      </c>
      <c r="J33" s="1511"/>
      <c r="K33" s="1511"/>
      <c r="L33" s="1511"/>
      <c r="M33" s="1511"/>
      <c r="N33" s="1511"/>
      <c r="O33" s="1511"/>
      <c r="P33" s="1511"/>
      <c r="Q33" s="1511"/>
      <c r="R33" s="1511"/>
      <c r="S33" s="1511"/>
      <c r="T33" s="1511"/>
      <c r="U33" s="1511"/>
      <c r="V33" s="1511"/>
      <c r="W33" s="1511"/>
      <c r="X33" s="1511"/>
      <c r="Y33" s="1511"/>
      <c r="Z33" s="1512">
        <f>SUM(B33:Y33)</f>
        <v>1590</v>
      </c>
    </row>
    <row r="34" spans="1:27" s="1513" customFormat="1" ht="18" customHeight="1">
      <c r="A34" s="1515" t="s">
        <v>1078</v>
      </c>
      <c r="B34" s="1510"/>
      <c r="C34" s="1511"/>
      <c r="D34" s="1511"/>
      <c r="E34" s="1511"/>
      <c r="F34" s="1511">
        <v>100</v>
      </c>
      <c r="G34" s="1511"/>
      <c r="H34" s="1511">
        <v>6750</v>
      </c>
      <c r="I34" s="1511"/>
      <c r="J34" s="1511"/>
      <c r="K34" s="1511">
        <v>13646</v>
      </c>
      <c r="L34" s="1511"/>
      <c r="M34" s="1511"/>
      <c r="N34" s="1511"/>
      <c r="O34" s="1511">
        <v>1160</v>
      </c>
      <c r="P34" s="1511"/>
      <c r="Q34" s="1511">
        <v>300</v>
      </c>
      <c r="R34" s="1511"/>
      <c r="S34" s="1511"/>
      <c r="T34" s="1511"/>
      <c r="U34" s="1511"/>
      <c r="V34" s="1511"/>
      <c r="W34" s="1511"/>
      <c r="X34" s="1511"/>
      <c r="Y34" s="1511">
        <v>3940</v>
      </c>
      <c r="Z34" s="1512">
        <f>SUM(B34:Y34)</f>
        <v>25896</v>
      </c>
    </row>
    <row r="35" spans="1:27" s="1513" customFormat="1" ht="18" customHeight="1">
      <c r="A35" s="1515" t="s">
        <v>799</v>
      </c>
      <c r="B35" s="1510"/>
      <c r="C35" s="1511"/>
      <c r="D35" s="1511"/>
      <c r="E35" s="1511"/>
      <c r="F35" s="1511"/>
      <c r="G35" s="1511"/>
      <c r="H35" s="1511">
        <v>300</v>
      </c>
      <c r="I35" s="1511"/>
      <c r="J35" s="1511"/>
      <c r="K35" s="1511"/>
      <c r="L35" s="1511"/>
      <c r="M35" s="1511"/>
      <c r="N35" s="1511"/>
      <c r="O35" s="1511"/>
      <c r="P35" s="1511"/>
      <c r="Q35" s="1511"/>
      <c r="R35" s="1511"/>
      <c r="S35" s="1511"/>
      <c r="T35" s="1511"/>
      <c r="U35" s="1511"/>
      <c r="V35" s="1511"/>
      <c r="W35" s="1511"/>
      <c r="X35" s="1511"/>
      <c r="Y35" s="1511"/>
      <c r="Z35" s="1512">
        <f>SUM(B35:D35,E35,F35,G35,H35,I35:J35,K35,L35:M35,N35,O35:P35,Q35,R35:T35,U35:U35,V35,W35,X35,Y35)</f>
        <v>300</v>
      </c>
    </row>
    <row r="36" spans="1:27" s="1519" customFormat="1" ht="39" customHeight="1">
      <c r="A36" s="1516" t="s">
        <v>1079</v>
      </c>
      <c r="B36" s="1517">
        <f t="shared" ref="B36:G36" si="1">SUM(B5:B34)</f>
        <v>1100</v>
      </c>
      <c r="C36" s="1517">
        <f t="shared" si="1"/>
        <v>4751</v>
      </c>
      <c r="D36" s="1517">
        <f>SUM(D5:D34)</f>
        <v>10500</v>
      </c>
      <c r="E36" s="1517">
        <f t="shared" si="1"/>
        <v>53630</v>
      </c>
      <c r="F36" s="1517">
        <f t="shared" si="1"/>
        <v>73878</v>
      </c>
      <c r="G36" s="1517">
        <f t="shared" si="1"/>
        <v>52400</v>
      </c>
      <c r="H36" s="1517">
        <f>SUM(H5:H35)</f>
        <v>201137</v>
      </c>
      <c r="I36" s="1517">
        <f>SUM(I5:I34)</f>
        <v>6050</v>
      </c>
      <c r="J36" s="1517">
        <f>SUM(J5:J34)</f>
        <v>68000</v>
      </c>
      <c r="K36" s="1517">
        <f>SUM(K5:K35)</f>
        <v>105758</v>
      </c>
      <c r="L36" s="1517">
        <f t="shared" ref="L36:Y36" si="2">SUM(L5:L34)</f>
        <v>2660</v>
      </c>
      <c r="M36" s="1517">
        <f t="shared" si="2"/>
        <v>200</v>
      </c>
      <c r="N36" s="1517">
        <f t="shared" si="2"/>
        <v>17830</v>
      </c>
      <c r="O36" s="1517">
        <f t="shared" si="2"/>
        <v>3062</v>
      </c>
      <c r="P36" s="1517">
        <f t="shared" si="2"/>
        <v>12500</v>
      </c>
      <c r="Q36" s="1517">
        <f t="shared" si="2"/>
        <v>1250</v>
      </c>
      <c r="R36" s="1517">
        <f t="shared" si="2"/>
        <v>1900</v>
      </c>
      <c r="S36" s="1517">
        <f t="shared" si="2"/>
        <v>105220</v>
      </c>
      <c r="T36" s="1517">
        <f t="shared" si="2"/>
        <v>12150</v>
      </c>
      <c r="U36" s="1517">
        <f t="shared" si="2"/>
        <v>1270</v>
      </c>
      <c r="V36" s="1517">
        <f t="shared" si="2"/>
        <v>500</v>
      </c>
      <c r="W36" s="1517">
        <f t="shared" si="2"/>
        <v>17000</v>
      </c>
      <c r="X36" s="1517">
        <f t="shared" si="2"/>
        <v>8000</v>
      </c>
      <c r="Y36" s="1517">
        <f t="shared" si="2"/>
        <v>5000</v>
      </c>
      <c r="Z36" s="1518">
        <f>SUM(B36:Y36)</f>
        <v>765746</v>
      </c>
    </row>
    <row r="37" spans="1:27" s="1527" customFormat="1" ht="18" customHeight="1">
      <c r="A37" s="1520"/>
      <c r="B37" s="1521"/>
      <c r="C37" s="1521"/>
      <c r="D37" s="1521"/>
      <c r="E37" s="1522"/>
      <c r="F37" s="1522"/>
      <c r="G37" s="1522"/>
      <c r="H37" s="1522"/>
      <c r="I37" s="1522"/>
      <c r="J37" s="1521"/>
      <c r="K37" s="1522"/>
      <c r="L37" s="1522"/>
      <c r="M37" s="1521"/>
      <c r="N37" s="1521"/>
      <c r="O37" s="1523"/>
      <c r="P37" s="1524"/>
      <c r="Q37" s="1522"/>
      <c r="R37" s="1522"/>
      <c r="S37" s="1521"/>
      <c r="T37" s="1521"/>
      <c r="U37" s="1521"/>
      <c r="V37" s="1521"/>
      <c r="W37" s="1521"/>
      <c r="X37" s="1521"/>
      <c r="Y37" s="1521"/>
      <c r="Z37" s="1525"/>
      <c r="AA37" s="1526"/>
    </row>
    <row r="38" spans="1:27" s="1527" customFormat="1" ht="18" customHeight="1">
      <c r="A38" s="1520"/>
      <c r="B38" s="1521"/>
      <c r="C38" s="1521"/>
      <c r="D38" s="1521"/>
      <c r="E38" s="1522"/>
      <c r="F38" s="1522"/>
      <c r="G38" s="1522"/>
      <c r="H38" s="1522"/>
      <c r="I38" s="1522"/>
      <c r="J38" s="1521"/>
      <c r="K38" s="1522"/>
      <c r="L38" s="1522"/>
      <c r="M38" s="1521"/>
      <c r="N38" s="1521"/>
      <c r="O38" s="1523"/>
      <c r="P38" s="1528"/>
      <c r="Q38" s="1522"/>
      <c r="R38" s="1522"/>
      <c r="S38" s="1521"/>
      <c r="T38" s="1521"/>
      <c r="U38" s="1521"/>
      <c r="V38" s="1521"/>
      <c r="W38" s="1521"/>
      <c r="X38" s="1521"/>
      <c r="Y38" s="1521"/>
      <c r="Z38" s="1525"/>
      <c r="AA38" s="1526"/>
    </row>
    <row r="39" spans="1:27" s="1527" customFormat="1" ht="18" customHeight="1">
      <c r="A39" s="1520"/>
      <c r="B39" s="1521"/>
      <c r="C39" s="1521"/>
      <c r="D39" s="1521"/>
      <c r="E39" s="1522"/>
      <c r="F39" s="1522"/>
      <c r="G39" s="1522"/>
      <c r="H39" s="1522"/>
      <c r="I39" s="1522"/>
      <c r="J39" s="1521"/>
      <c r="K39" s="1522"/>
      <c r="L39" s="1522"/>
      <c r="M39" s="1521"/>
      <c r="N39" s="1521"/>
      <c r="O39" s="1523"/>
      <c r="P39" s="1524"/>
      <c r="Q39" s="1522"/>
      <c r="R39" s="1522"/>
      <c r="S39" s="1521"/>
      <c r="T39" s="1521"/>
      <c r="U39" s="1521"/>
      <c r="V39" s="1521"/>
      <c r="W39" s="1521"/>
      <c r="X39" s="1521"/>
      <c r="Y39" s="1521"/>
      <c r="Z39" s="1525"/>
      <c r="AA39" s="1526"/>
    </row>
    <row r="40" spans="1:27" s="1527" customFormat="1" ht="18" customHeight="1">
      <c r="A40" s="1520"/>
      <c r="B40" s="1521"/>
      <c r="C40" s="1521"/>
      <c r="D40" s="1521"/>
      <c r="E40" s="1522"/>
      <c r="F40" s="1522"/>
      <c r="G40" s="1522"/>
      <c r="H40" s="1522"/>
      <c r="I40" s="1522"/>
      <c r="J40" s="1521"/>
      <c r="K40" s="1522"/>
      <c r="L40" s="1522"/>
      <c r="M40" s="1521"/>
      <c r="N40" s="1521"/>
      <c r="O40" s="1523"/>
      <c r="P40" s="1528"/>
      <c r="Q40" s="1522"/>
      <c r="R40" s="1522"/>
      <c r="S40" s="1521"/>
      <c r="T40" s="1521"/>
      <c r="U40" s="1521"/>
      <c r="V40" s="1521"/>
      <c r="W40" s="1521"/>
      <c r="X40" s="1521"/>
      <c r="Y40" s="1521"/>
      <c r="Z40" s="1525"/>
      <c r="AA40" s="1526"/>
    </row>
    <row r="41" spans="1:27" s="1527" customFormat="1" ht="18" customHeight="1">
      <c r="A41" s="1520"/>
      <c r="B41" s="1521"/>
      <c r="C41" s="1521"/>
      <c r="D41" s="1521"/>
      <c r="E41" s="1522"/>
      <c r="F41" s="1522"/>
      <c r="G41" s="1522"/>
      <c r="H41" s="1522"/>
      <c r="I41" s="1522"/>
      <c r="J41" s="1521"/>
      <c r="K41" s="1522"/>
      <c r="L41" s="1522"/>
      <c r="M41" s="1521"/>
      <c r="N41" s="1521"/>
      <c r="O41" s="1523"/>
      <c r="P41" s="1524"/>
      <c r="Q41" s="1522"/>
      <c r="R41" s="1522"/>
      <c r="S41" s="1521"/>
      <c r="T41" s="1521"/>
      <c r="U41" s="1521"/>
      <c r="V41" s="1521"/>
      <c r="W41" s="1521"/>
      <c r="X41" s="1521"/>
      <c r="Y41" s="1521"/>
      <c r="Z41" s="1525"/>
      <c r="AA41" s="1526"/>
    </row>
    <row r="42" spans="1:27" s="1527" customFormat="1" ht="18" customHeight="1">
      <c r="A42" s="1520"/>
      <c r="B42" s="1521"/>
      <c r="C42" s="1521"/>
      <c r="D42" s="1521"/>
      <c r="E42" s="1522"/>
      <c r="F42" s="1522"/>
      <c r="G42" s="1522"/>
      <c r="H42" s="1522"/>
      <c r="I42" s="1522"/>
      <c r="J42" s="1521"/>
      <c r="K42" s="1522"/>
      <c r="L42" s="1522"/>
      <c r="M42" s="1521"/>
      <c r="N42" s="1521"/>
      <c r="O42" s="1523"/>
      <c r="P42" s="1528"/>
      <c r="Q42" s="1522"/>
      <c r="R42" s="1522"/>
      <c r="S42" s="1521"/>
      <c r="T42" s="1521"/>
      <c r="U42" s="1521"/>
      <c r="V42" s="1521"/>
      <c r="W42" s="1521"/>
      <c r="X42" s="1521"/>
      <c r="Y42" s="1521"/>
      <c r="Z42" s="1525"/>
      <c r="AA42" s="1526"/>
    </row>
    <row r="43" spans="1:27" s="1527" customFormat="1" ht="18" customHeight="1">
      <c r="A43" s="1520"/>
      <c r="B43" s="1521"/>
      <c r="C43" s="1521"/>
      <c r="D43" s="1521"/>
      <c r="E43" s="1522"/>
      <c r="F43" s="1522"/>
      <c r="G43" s="1522"/>
      <c r="H43" s="1522"/>
      <c r="I43" s="1522"/>
      <c r="J43" s="1521"/>
      <c r="K43" s="1522"/>
      <c r="L43" s="1522"/>
      <c r="M43" s="1521"/>
      <c r="N43" s="1521"/>
      <c r="O43" s="1523"/>
      <c r="P43" s="1524"/>
      <c r="Q43" s="1522"/>
      <c r="R43" s="1522"/>
      <c r="S43" s="1521"/>
      <c r="T43" s="1521"/>
      <c r="U43" s="1521"/>
      <c r="V43" s="1521"/>
      <c r="W43" s="1521"/>
      <c r="X43" s="1521"/>
      <c r="Y43" s="1521"/>
      <c r="Z43" s="1525"/>
      <c r="AA43" s="1526"/>
    </row>
    <row r="44" spans="1:27" s="1527" customFormat="1" ht="18" customHeight="1">
      <c r="A44" s="1520"/>
      <c r="B44" s="1521"/>
      <c r="C44" s="1521"/>
      <c r="D44" s="1521"/>
      <c r="E44" s="1522"/>
      <c r="F44" s="1522"/>
      <c r="G44" s="1522"/>
      <c r="H44" s="1522"/>
      <c r="I44" s="1522"/>
      <c r="J44" s="1521"/>
      <c r="K44" s="1522"/>
      <c r="L44" s="1522"/>
      <c r="M44" s="1521"/>
      <c r="N44" s="1521"/>
      <c r="O44" s="1523"/>
      <c r="P44" s="1528"/>
      <c r="Q44" s="1522"/>
      <c r="R44" s="1522"/>
      <c r="S44" s="1521"/>
      <c r="T44" s="1521"/>
      <c r="U44" s="1521"/>
      <c r="V44" s="1521"/>
      <c r="W44" s="1521"/>
      <c r="X44" s="1521"/>
      <c r="Y44" s="1521"/>
      <c r="Z44" s="1525"/>
      <c r="AA44" s="1526"/>
    </row>
    <row r="45" spans="1:27" s="1527" customFormat="1" ht="18" customHeight="1">
      <c r="A45" s="1520"/>
      <c r="B45" s="1521"/>
      <c r="C45" s="1521"/>
      <c r="D45" s="1521"/>
      <c r="E45" s="1522"/>
      <c r="F45" s="1522"/>
      <c r="G45" s="1522"/>
      <c r="H45" s="1522"/>
      <c r="I45" s="1522"/>
      <c r="J45" s="1521"/>
      <c r="K45" s="1522"/>
      <c r="L45" s="1522"/>
      <c r="M45" s="1521"/>
      <c r="N45" s="1521"/>
      <c r="O45" s="1523"/>
      <c r="P45" s="1524"/>
      <c r="Q45" s="1522"/>
      <c r="R45" s="1522"/>
      <c r="S45" s="1521"/>
      <c r="T45" s="1521"/>
      <c r="U45" s="1521"/>
      <c r="V45" s="1521"/>
      <c r="W45" s="1521"/>
      <c r="X45" s="1521"/>
      <c r="Y45" s="1521"/>
      <c r="Z45" s="1525"/>
      <c r="AA45" s="1526"/>
    </row>
    <row r="46" spans="1:27" s="1533" customFormat="1" ht="18" customHeight="1">
      <c r="A46" s="1529"/>
      <c r="B46" s="1530"/>
      <c r="C46" s="1530"/>
      <c r="D46" s="1530"/>
      <c r="E46" s="1522"/>
      <c r="F46" s="1522"/>
      <c r="G46" s="1522"/>
      <c r="H46" s="1522"/>
      <c r="I46" s="1522"/>
      <c r="J46" s="1530"/>
      <c r="K46" s="1522"/>
      <c r="L46" s="1522"/>
      <c r="M46" s="1530"/>
      <c r="N46" s="1530"/>
      <c r="O46" s="1531"/>
      <c r="P46" s="1528"/>
      <c r="Q46" s="1522"/>
      <c r="R46" s="1522"/>
      <c r="S46" s="1530"/>
      <c r="T46" s="1530"/>
      <c r="U46" s="1530"/>
      <c r="V46" s="1530"/>
      <c r="W46" s="1530"/>
      <c r="X46" s="1530"/>
      <c r="Y46" s="1530"/>
      <c r="Z46" s="1525"/>
      <c r="AA46" s="1532"/>
    </row>
    <row r="47" spans="1:27">
      <c r="A47" s="1534"/>
      <c r="B47" s="1535"/>
      <c r="C47" s="1535"/>
      <c r="D47" s="1535"/>
      <c r="E47" s="1536"/>
      <c r="F47" s="1536"/>
      <c r="G47" s="1536"/>
      <c r="H47" s="1536"/>
      <c r="I47" s="1536"/>
      <c r="J47" s="1535"/>
      <c r="K47" s="1536"/>
      <c r="L47" s="1536"/>
      <c r="M47" s="1535"/>
      <c r="N47" s="1535"/>
      <c r="P47" s="1535"/>
      <c r="Q47" s="1536"/>
    </row>
    <row r="48" spans="1:27">
      <c r="A48" s="1534"/>
      <c r="B48" s="1535"/>
      <c r="C48" s="1539"/>
      <c r="D48" s="1535"/>
      <c r="E48" s="1536"/>
      <c r="F48" s="1536"/>
      <c r="G48" s="1536"/>
      <c r="H48" s="1536"/>
      <c r="I48" s="1536"/>
      <c r="J48" s="1535"/>
      <c r="K48" s="1536"/>
      <c r="L48" s="1536"/>
      <c r="M48" s="1535"/>
      <c r="N48" s="1535"/>
    </row>
    <row r="49" spans="1:14">
      <c r="A49" s="1534"/>
      <c r="B49" s="1535"/>
      <c r="C49" s="1535"/>
      <c r="D49" s="1535"/>
      <c r="E49" s="1536"/>
      <c r="F49" s="1536"/>
      <c r="G49" s="1536"/>
      <c r="H49" s="1536"/>
      <c r="I49" s="1536"/>
      <c r="J49" s="1535"/>
      <c r="K49" s="1536"/>
      <c r="L49" s="1536"/>
      <c r="M49" s="1535"/>
      <c r="N49" s="1535"/>
    </row>
    <row r="50" spans="1:14">
      <c r="A50" s="1534"/>
      <c r="B50" s="1535"/>
      <c r="C50" s="1535"/>
      <c r="D50" s="1535"/>
      <c r="E50" s="1536"/>
      <c r="F50" s="1536"/>
      <c r="G50" s="1536"/>
      <c r="H50" s="1536"/>
      <c r="I50" s="1536"/>
      <c r="J50" s="1535"/>
      <c r="K50" s="1536"/>
      <c r="L50" s="1536"/>
      <c r="M50" s="1535"/>
      <c r="N50" s="1535"/>
    </row>
    <row r="51" spans="1:14">
      <c r="G51" s="1536"/>
      <c r="H51" s="1536"/>
      <c r="I51" s="1536"/>
      <c r="J51" s="1535"/>
      <c r="K51" s="1536"/>
      <c r="L51" s="1536"/>
      <c r="M51" s="1535"/>
      <c r="N51" s="1535"/>
    </row>
    <row r="52" spans="1:14">
      <c r="G52" s="1536"/>
      <c r="H52" s="1536"/>
      <c r="I52" s="1536"/>
      <c r="J52" s="1535"/>
      <c r="K52" s="1536"/>
      <c r="L52" s="1536"/>
      <c r="M52" s="1535"/>
      <c r="N52" s="1535"/>
    </row>
    <row r="53" spans="1:14">
      <c r="G53" s="1536"/>
      <c r="H53" s="1536"/>
      <c r="I53" s="1536"/>
      <c r="J53" s="1535"/>
    </row>
    <row r="54" spans="1:14">
      <c r="G54" s="1536"/>
      <c r="H54" s="1536"/>
      <c r="I54" s="1536"/>
      <c r="J54" s="1535"/>
    </row>
  </sheetData>
  <mergeCells count="4">
    <mergeCell ref="A1:Z1"/>
    <mergeCell ref="Y2:Z2"/>
    <mergeCell ref="A3:A4"/>
    <mergeCell ref="Z3:Z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orientation="landscape" r:id="rId1"/>
  <headerFooter>
    <oddHeader xml:space="preserve">&amp;R
7. sz. tájékoztató tábla   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D37"/>
  <sheetViews>
    <sheetView zoomScaleNormal="100" workbookViewId="0">
      <selection activeCell="B1" sqref="B1:C3"/>
    </sheetView>
  </sheetViews>
  <sheetFormatPr defaultColWidth="9.33203125" defaultRowHeight="15.75"/>
  <cols>
    <col min="1" max="1" width="8.1640625" style="975" customWidth="1"/>
    <col min="2" max="2" width="74.1640625" style="975" customWidth="1"/>
    <col min="3" max="3" width="15.6640625" style="976" customWidth="1"/>
    <col min="4" max="4" width="16.1640625" style="975" customWidth="1"/>
    <col min="5" max="16384" width="9.33203125" style="975"/>
  </cols>
  <sheetData>
    <row r="1" spans="1:4" ht="12.75">
      <c r="B1" s="1901" t="s">
        <v>966</v>
      </c>
      <c r="C1" s="1901"/>
    </row>
    <row r="2" spans="1:4" ht="12.75">
      <c r="B2" s="1901"/>
      <c r="C2" s="1901"/>
    </row>
    <row r="3" spans="1:4" ht="12.75">
      <c r="B3" s="1901"/>
      <c r="C3" s="1901"/>
    </row>
    <row r="4" spans="1:4" ht="13.5" thickBot="1">
      <c r="C4" s="1341" t="s">
        <v>101</v>
      </c>
      <c r="D4" s="1342"/>
    </row>
    <row r="5" spans="1:4" ht="33.75" customHeight="1" thickBot="1">
      <c r="A5" s="972" t="s">
        <v>66</v>
      </c>
      <c r="B5" s="973" t="s">
        <v>629</v>
      </c>
      <c r="C5" s="974" t="s">
        <v>832</v>
      </c>
      <c r="D5" s="1343"/>
    </row>
    <row r="6" spans="1:4" ht="21.75" customHeight="1">
      <c r="A6" s="977" t="s">
        <v>67</v>
      </c>
      <c r="B6" s="971" t="s">
        <v>630</v>
      </c>
      <c r="C6" s="970">
        <v>300</v>
      </c>
    </row>
    <row r="7" spans="1:4" ht="21.75" customHeight="1">
      <c r="A7" s="978" t="s">
        <v>68</v>
      </c>
      <c r="B7" s="955" t="s">
        <v>631</v>
      </c>
      <c r="C7" s="954">
        <v>500</v>
      </c>
    </row>
    <row r="8" spans="1:4" ht="21.75" customHeight="1">
      <c r="A8" s="978" t="s">
        <v>69</v>
      </c>
      <c r="B8" s="955" t="s">
        <v>632</v>
      </c>
      <c r="C8" s="954">
        <v>186042</v>
      </c>
    </row>
    <row r="9" spans="1:4" ht="21.75" customHeight="1">
      <c r="A9" s="978" t="s">
        <v>70</v>
      </c>
      <c r="B9" s="955" t="s">
        <v>633</v>
      </c>
      <c r="C9" s="954">
        <v>2148</v>
      </c>
    </row>
    <row r="10" spans="1:4" ht="21.75" customHeight="1">
      <c r="A10" s="978" t="s">
        <v>71</v>
      </c>
      <c r="B10" s="1445" t="s">
        <v>962</v>
      </c>
      <c r="C10" s="954">
        <v>2268</v>
      </c>
    </row>
    <row r="11" spans="1:4" ht="21.75" customHeight="1" thickBot="1">
      <c r="A11" s="1446" t="s">
        <v>64</v>
      </c>
      <c r="B11" s="1447" t="s">
        <v>634</v>
      </c>
      <c r="C11" s="1448">
        <f>SUM(C6:C10)</f>
        <v>191258</v>
      </c>
    </row>
    <row r="12" spans="1:4" ht="21.75" customHeight="1">
      <c r="A12" s="977" t="s">
        <v>67</v>
      </c>
      <c r="B12" s="969" t="s">
        <v>635</v>
      </c>
      <c r="C12" s="970">
        <v>3500</v>
      </c>
    </row>
    <row r="13" spans="1:4" ht="21.75" customHeight="1">
      <c r="A13" s="978" t="s">
        <v>68</v>
      </c>
      <c r="B13" s="965" t="s">
        <v>636</v>
      </c>
      <c r="C13" s="954">
        <v>3000</v>
      </c>
    </row>
    <row r="14" spans="1:4" ht="21.75" customHeight="1">
      <c r="A14" s="978" t="s">
        <v>69</v>
      </c>
      <c r="B14" s="965" t="s">
        <v>637</v>
      </c>
      <c r="C14" s="954">
        <v>400</v>
      </c>
    </row>
    <row r="15" spans="1:4" ht="21.75" customHeight="1">
      <c r="A15" s="978" t="s">
        <v>70</v>
      </c>
      <c r="B15" s="965" t="s">
        <v>638</v>
      </c>
      <c r="C15" s="954">
        <v>1000</v>
      </c>
    </row>
    <row r="16" spans="1:4" ht="21.75" customHeight="1">
      <c r="A16" s="978" t="s">
        <v>71</v>
      </c>
      <c r="B16" s="965" t="s">
        <v>639</v>
      </c>
      <c r="C16" s="954">
        <v>21000</v>
      </c>
    </row>
    <row r="17" spans="1:3" ht="21.75" customHeight="1">
      <c r="A17" s="978" t="s">
        <v>72</v>
      </c>
      <c r="B17" s="965" t="s">
        <v>640</v>
      </c>
      <c r="C17" s="954">
        <v>2600</v>
      </c>
    </row>
    <row r="18" spans="1:3" ht="21.75" customHeight="1">
      <c r="A18" s="978" t="s">
        <v>73</v>
      </c>
      <c r="B18" s="965" t="s">
        <v>641</v>
      </c>
      <c r="C18" s="954">
        <v>2500</v>
      </c>
    </row>
    <row r="19" spans="1:3" ht="21.75" customHeight="1">
      <c r="A19" s="978" t="s">
        <v>74</v>
      </c>
      <c r="B19" s="966" t="s">
        <v>642</v>
      </c>
      <c r="C19" s="954">
        <v>1000</v>
      </c>
    </row>
    <row r="20" spans="1:3" ht="21.75" customHeight="1">
      <c r="A20" s="978" t="s">
        <v>75</v>
      </c>
      <c r="B20" s="967" t="s">
        <v>643</v>
      </c>
      <c r="C20" s="954">
        <v>600</v>
      </c>
    </row>
    <row r="21" spans="1:3" ht="21.75" customHeight="1">
      <c r="A21" s="978" t="s">
        <v>76</v>
      </c>
      <c r="B21" s="967" t="s">
        <v>644</v>
      </c>
      <c r="C21" s="954">
        <v>800</v>
      </c>
    </row>
    <row r="22" spans="1:3" ht="21.75" customHeight="1">
      <c r="A22" s="978" t="s">
        <v>77</v>
      </c>
      <c r="B22" s="967" t="s">
        <v>964</v>
      </c>
      <c r="C22" s="954">
        <v>100</v>
      </c>
    </row>
    <row r="23" spans="1:3" ht="21.75" customHeight="1">
      <c r="A23" s="978" t="s">
        <v>78</v>
      </c>
      <c r="B23" s="967" t="s">
        <v>646</v>
      </c>
      <c r="C23" s="954">
        <v>60</v>
      </c>
    </row>
    <row r="24" spans="1:3" ht="21.75" customHeight="1">
      <c r="A24" s="978" t="s">
        <v>79</v>
      </c>
      <c r="B24" s="967" t="s">
        <v>647</v>
      </c>
      <c r="C24" s="954">
        <v>70</v>
      </c>
    </row>
    <row r="25" spans="1:3" ht="21.75" customHeight="1">
      <c r="A25" s="979" t="s">
        <v>80</v>
      </c>
      <c r="B25" s="981" t="s">
        <v>648</v>
      </c>
      <c r="C25" s="956">
        <v>100</v>
      </c>
    </row>
    <row r="26" spans="1:3" ht="21.75" customHeight="1">
      <c r="A26" s="979" t="s">
        <v>81</v>
      </c>
      <c r="B26" s="981" t="s">
        <v>963</v>
      </c>
      <c r="C26" s="956">
        <v>480</v>
      </c>
    </row>
    <row r="27" spans="1:3" ht="21.75" customHeight="1" thickBot="1">
      <c r="A27" s="979" t="s">
        <v>82</v>
      </c>
      <c r="B27" s="981" t="s">
        <v>1080</v>
      </c>
      <c r="C27" s="956">
        <v>250</v>
      </c>
    </row>
    <row r="28" spans="1:3" ht="21.75" customHeight="1" thickBot="1">
      <c r="A28" s="980" t="s">
        <v>65</v>
      </c>
      <c r="B28" s="982" t="s">
        <v>645</v>
      </c>
      <c r="C28" s="957">
        <f>SUM(C12:C27)</f>
        <v>37460</v>
      </c>
    </row>
    <row r="29" spans="1:3" ht="21.75" customHeight="1" thickBot="1">
      <c r="A29" s="1902" t="s">
        <v>649</v>
      </c>
      <c r="B29" s="1903"/>
      <c r="C29" s="968">
        <f>C11+C28</f>
        <v>228718</v>
      </c>
    </row>
    <row r="37" ht="23.25" customHeight="1"/>
  </sheetData>
  <mergeCells count="2">
    <mergeCell ref="B1:C3"/>
    <mergeCell ref="A29:B2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9" orientation="portrait" r:id="rId1"/>
  <headerFooter>
    <oddHeader>&amp;R&amp;"Times New Roman CE,Dőlt"&amp;14 8. sz. tájékoztató tábla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F77"/>
  <sheetViews>
    <sheetView zoomScaleNormal="100" workbookViewId="0">
      <selection activeCell="A2" sqref="A2:C3"/>
    </sheetView>
  </sheetViews>
  <sheetFormatPr defaultColWidth="10.6640625" defaultRowHeight="12.75"/>
  <cols>
    <col min="1" max="1" width="9.83203125" style="11" customWidth="1"/>
    <col min="2" max="2" width="75.33203125" style="11" customWidth="1"/>
    <col min="3" max="3" width="17" style="11" customWidth="1"/>
    <col min="4" max="4" width="10.6640625" style="11"/>
    <col min="5" max="5" width="49.1640625" style="11" customWidth="1"/>
    <col min="6" max="16384" width="10.6640625" style="11"/>
  </cols>
  <sheetData>
    <row r="1" spans="1:3" ht="9.75" customHeight="1">
      <c r="A1" s="14"/>
      <c r="B1" s="17"/>
      <c r="C1" s="18"/>
    </row>
    <row r="2" spans="1:3" ht="24.75" customHeight="1">
      <c r="A2" s="1904" t="s">
        <v>965</v>
      </c>
      <c r="B2" s="1904"/>
      <c r="C2" s="1904"/>
    </row>
    <row r="3" spans="1:3" ht="20.25" customHeight="1">
      <c r="A3" s="1904"/>
      <c r="B3" s="1904"/>
      <c r="C3" s="1904"/>
    </row>
    <row r="4" spans="1:3" ht="24" customHeight="1" thickBot="1">
      <c r="A4" s="23"/>
      <c r="B4" s="21"/>
      <c r="C4" s="1341" t="s">
        <v>101</v>
      </c>
    </row>
    <row r="5" spans="1:3" s="261" customFormat="1" ht="50.25" customHeight="1" thickBot="1">
      <c r="A5" s="260" t="s">
        <v>66</v>
      </c>
      <c r="B5" s="1176" t="s">
        <v>4</v>
      </c>
      <c r="C5" s="1177" t="s">
        <v>1026</v>
      </c>
    </row>
    <row r="6" spans="1:3" s="15" customFormat="1" ht="23.25" customHeight="1">
      <c r="A6" s="1116" t="s">
        <v>67</v>
      </c>
      <c r="B6" s="1423" t="s">
        <v>934</v>
      </c>
      <c r="C6" s="1178">
        <v>1200</v>
      </c>
    </row>
    <row r="7" spans="1:3" s="15" customFormat="1" ht="23.25" customHeight="1">
      <c r="A7" s="1115" t="s">
        <v>68</v>
      </c>
      <c r="B7" s="1424" t="s">
        <v>935</v>
      </c>
      <c r="C7" s="1179">
        <v>2500</v>
      </c>
    </row>
    <row r="8" spans="1:3" s="15" customFormat="1" ht="30.75" customHeight="1">
      <c r="A8" s="1115" t="s">
        <v>69</v>
      </c>
      <c r="B8" s="1425" t="s">
        <v>936</v>
      </c>
      <c r="C8" s="1179">
        <v>1000</v>
      </c>
    </row>
    <row r="9" spans="1:3" s="15" customFormat="1" ht="23.25" customHeight="1">
      <c r="A9" s="1115" t="s">
        <v>70</v>
      </c>
      <c r="B9" s="1425" t="s">
        <v>1027</v>
      </c>
      <c r="C9" s="1180">
        <v>20430</v>
      </c>
    </row>
    <row r="10" spans="1:3" s="15" customFormat="1" ht="23.25" customHeight="1">
      <c r="A10" s="1115" t="s">
        <v>71</v>
      </c>
      <c r="B10" s="1425" t="s">
        <v>535</v>
      </c>
      <c r="C10" s="1180">
        <v>2000</v>
      </c>
    </row>
    <row r="11" spans="1:3" s="15" customFormat="1" ht="23.25" customHeight="1">
      <c r="A11" s="1116" t="s">
        <v>72</v>
      </c>
      <c r="B11" s="1425" t="s">
        <v>746</v>
      </c>
      <c r="C11" s="1180">
        <v>3000</v>
      </c>
    </row>
    <row r="12" spans="1:3" s="15" customFormat="1" ht="23.25" customHeight="1">
      <c r="A12" s="1115" t="s">
        <v>73</v>
      </c>
      <c r="B12" s="1425" t="s">
        <v>536</v>
      </c>
      <c r="C12" s="1181">
        <v>5000</v>
      </c>
    </row>
    <row r="13" spans="1:3" s="15" customFormat="1" ht="29.25" customHeight="1">
      <c r="A13" s="1115" t="s">
        <v>74</v>
      </c>
      <c r="B13" s="1425" t="s">
        <v>937</v>
      </c>
      <c r="C13" s="1179">
        <v>3000</v>
      </c>
    </row>
    <row r="14" spans="1:3" s="15" customFormat="1" ht="23.25" customHeight="1">
      <c r="A14" s="1115" t="s">
        <v>75</v>
      </c>
      <c r="B14" s="1425" t="s">
        <v>938</v>
      </c>
      <c r="C14" s="1180">
        <v>2500</v>
      </c>
    </row>
    <row r="15" spans="1:3" s="15" customFormat="1" ht="23.25" customHeight="1">
      <c r="A15" s="1115" t="s">
        <v>76</v>
      </c>
      <c r="B15" s="1425" t="s">
        <v>955</v>
      </c>
      <c r="C15" s="1180">
        <v>4000</v>
      </c>
    </row>
    <row r="16" spans="1:3" s="15" customFormat="1" ht="23.25" customHeight="1">
      <c r="A16" s="1116" t="s">
        <v>77</v>
      </c>
      <c r="B16" s="1425" t="s">
        <v>939</v>
      </c>
      <c r="C16" s="1180">
        <v>5000</v>
      </c>
    </row>
    <row r="17" spans="1:6" s="15" customFormat="1" ht="23.25" customHeight="1">
      <c r="A17" s="1115" t="s">
        <v>78</v>
      </c>
      <c r="B17" s="1426" t="s">
        <v>940</v>
      </c>
      <c r="C17" s="1181">
        <v>2000</v>
      </c>
    </row>
    <row r="18" spans="1:6" s="15" customFormat="1" ht="23.25" customHeight="1">
      <c r="A18" s="1115" t="s">
        <v>79</v>
      </c>
      <c r="B18" s="1425" t="s">
        <v>538</v>
      </c>
      <c r="C18" s="1179">
        <v>3000</v>
      </c>
    </row>
    <row r="19" spans="1:6" s="15" customFormat="1" ht="23.25" customHeight="1">
      <c r="A19" s="1115" t="s">
        <v>80</v>
      </c>
      <c r="B19" s="1425" t="s">
        <v>539</v>
      </c>
      <c r="C19" s="1180">
        <v>12000</v>
      </c>
    </row>
    <row r="20" spans="1:6" s="15" customFormat="1" ht="23.25" customHeight="1">
      <c r="A20" s="1115" t="s">
        <v>81</v>
      </c>
      <c r="B20" s="1425" t="s">
        <v>540</v>
      </c>
      <c r="C20" s="1180">
        <v>2210</v>
      </c>
    </row>
    <row r="21" spans="1:6" s="15" customFormat="1" ht="23.25" customHeight="1">
      <c r="A21" s="1116" t="s">
        <v>82</v>
      </c>
      <c r="B21" s="1425" t="s">
        <v>541</v>
      </c>
      <c r="C21" s="1182">
        <v>3000</v>
      </c>
      <c r="E21" s="960"/>
      <c r="F21" s="961"/>
    </row>
    <row r="22" spans="1:6" s="15" customFormat="1" ht="23.25" customHeight="1">
      <c r="A22" s="1115" t="s">
        <v>83</v>
      </c>
      <c r="B22" s="1425" t="s">
        <v>542</v>
      </c>
      <c r="C22" s="1180">
        <v>10000</v>
      </c>
      <c r="E22" s="962"/>
      <c r="F22" s="961"/>
    </row>
    <row r="23" spans="1:6" s="15" customFormat="1" ht="23.25" customHeight="1">
      <c r="A23" s="1115" t="s">
        <v>84</v>
      </c>
      <c r="B23" s="1425" t="s">
        <v>941</v>
      </c>
      <c r="C23" s="1182">
        <v>511</v>
      </c>
      <c r="E23" s="960"/>
      <c r="F23" s="961"/>
    </row>
    <row r="24" spans="1:6" s="15" customFormat="1" ht="23.25" customHeight="1">
      <c r="A24" s="1115" t="s">
        <v>85</v>
      </c>
      <c r="B24" s="1425" t="s">
        <v>956</v>
      </c>
      <c r="C24" s="1182">
        <v>7500</v>
      </c>
      <c r="E24" s="960"/>
      <c r="F24" s="961"/>
    </row>
    <row r="25" spans="1:6" s="15" customFormat="1" ht="15.75">
      <c r="A25" s="1115" t="s">
        <v>86</v>
      </c>
      <c r="B25" s="1425" t="s">
        <v>942</v>
      </c>
      <c r="C25" s="1179">
        <v>500</v>
      </c>
      <c r="E25" s="960"/>
      <c r="F25" s="961"/>
    </row>
    <row r="26" spans="1:6" s="15" customFormat="1" ht="23.25" customHeight="1">
      <c r="A26" s="1116" t="s">
        <v>87</v>
      </c>
      <c r="B26" s="1425" t="s">
        <v>943</v>
      </c>
      <c r="C26" s="1179">
        <v>4200</v>
      </c>
      <c r="E26" s="963"/>
      <c r="F26" s="961"/>
    </row>
    <row r="27" spans="1:6" s="15" customFormat="1" ht="32.25" customHeight="1">
      <c r="A27" s="1115" t="s">
        <v>88</v>
      </c>
      <c r="B27" s="1425" t="s">
        <v>944</v>
      </c>
      <c r="C27" s="1179">
        <v>500</v>
      </c>
      <c r="E27" s="963"/>
      <c r="F27" s="964"/>
    </row>
    <row r="28" spans="1:6" s="15" customFormat="1" ht="23.25" customHeight="1">
      <c r="A28" s="1115" t="s">
        <v>89</v>
      </c>
      <c r="B28" s="1425" t="s">
        <v>945</v>
      </c>
      <c r="C28" s="1179">
        <v>717</v>
      </c>
    </row>
    <row r="29" spans="1:6" s="15" customFormat="1" ht="32.25" customHeight="1">
      <c r="A29" s="1115" t="s">
        <v>90</v>
      </c>
      <c r="B29" s="1425" t="s">
        <v>946</v>
      </c>
      <c r="C29" s="1179">
        <v>350</v>
      </c>
    </row>
    <row r="30" spans="1:6" s="15" customFormat="1" ht="23.25" customHeight="1">
      <c r="A30" s="1116" t="s">
        <v>91</v>
      </c>
      <c r="B30" s="1425" t="s">
        <v>947</v>
      </c>
      <c r="C30" s="1179">
        <v>1540</v>
      </c>
    </row>
    <row r="31" spans="1:6" s="15" customFormat="1" ht="30.75" customHeight="1">
      <c r="A31" s="1115" t="s">
        <v>92</v>
      </c>
      <c r="B31" s="1425" t="s">
        <v>948</v>
      </c>
      <c r="C31" s="1179">
        <v>900</v>
      </c>
    </row>
    <row r="32" spans="1:6" s="15" customFormat="1" ht="28.5" customHeight="1">
      <c r="A32" s="1115" t="s">
        <v>93</v>
      </c>
      <c r="B32" s="1425" t="s">
        <v>949</v>
      </c>
      <c r="C32" s="1183">
        <v>6200</v>
      </c>
    </row>
    <row r="33" spans="1:3" s="15" customFormat="1" ht="23.25" customHeight="1">
      <c r="A33" s="1115" t="s">
        <v>107</v>
      </c>
      <c r="B33" s="1425" t="s">
        <v>950</v>
      </c>
      <c r="C33" s="1179">
        <v>540</v>
      </c>
    </row>
    <row r="34" spans="1:3" s="15" customFormat="1" ht="23.25" customHeight="1">
      <c r="A34" s="1115" t="s">
        <v>108</v>
      </c>
      <c r="B34" s="1425" t="s">
        <v>543</v>
      </c>
      <c r="C34" s="1184">
        <v>3000</v>
      </c>
    </row>
    <row r="35" spans="1:3" s="15" customFormat="1" ht="33.75" customHeight="1">
      <c r="A35" s="1116" t="s">
        <v>109</v>
      </c>
      <c r="B35" s="1425" t="s">
        <v>951</v>
      </c>
      <c r="C35" s="1184">
        <v>1000</v>
      </c>
    </row>
    <row r="36" spans="1:3" s="15" customFormat="1" ht="23.25" customHeight="1">
      <c r="A36" s="1116" t="s">
        <v>110</v>
      </c>
      <c r="B36" s="1425" t="s">
        <v>952</v>
      </c>
      <c r="C36" s="1184">
        <v>3000</v>
      </c>
    </row>
    <row r="37" spans="1:3" s="15" customFormat="1" ht="23.25" customHeight="1">
      <c r="A37" s="1116" t="s">
        <v>119</v>
      </c>
      <c r="B37" s="1425" t="s">
        <v>953</v>
      </c>
      <c r="C37" s="1184">
        <v>5266</v>
      </c>
    </row>
    <row r="38" spans="1:3" s="15" customFormat="1" ht="23.25" customHeight="1">
      <c r="A38" s="1116" t="s">
        <v>957</v>
      </c>
      <c r="B38" s="1425" t="s">
        <v>954</v>
      </c>
      <c r="C38" s="1184">
        <v>3518</v>
      </c>
    </row>
    <row r="39" spans="1:3" s="15" customFormat="1" ht="23.25" customHeight="1" thickBot="1">
      <c r="A39" s="1116" t="s">
        <v>110</v>
      </c>
      <c r="B39" s="1425" t="s">
        <v>537</v>
      </c>
      <c r="C39" s="1184">
        <v>1791</v>
      </c>
    </row>
    <row r="40" spans="1:3" s="13" customFormat="1" ht="29.25" customHeight="1" thickBot="1">
      <c r="A40" s="1185" t="s">
        <v>64</v>
      </c>
      <c r="B40" s="1186" t="s">
        <v>532</v>
      </c>
      <c r="C40" s="1129">
        <f>SUM(C6:C39)</f>
        <v>122873</v>
      </c>
    </row>
    <row r="41" spans="1:3" s="13" customFormat="1" ht="18" customHeight="1">
      <c r="A41" s="11"/>
      <c r="B41" s="11"/>
      <c r="C41" s="11"/>
    </row>
    <row r="42" spans="1:3" s="13" customFormat="1" ht="18" customHeight="1">
      <c r="A42" s="11"/>
      <c r="B42" s="11"/>
      <c r="C42" s="1047"/>
    </row>
    <row r="43" spans="1:3" s="13" customFormat="1" ht="18" customHeight="1">
      <c r="A43" s="11"/>
      <c r="B43" s="11"/>
      <c r="C43" s="1054"/>
    </row>
    <row r="44" spans="1:3" s="13" customFormat="1" ht="18" customHeight="1">
      <c r="A44" s="11"/>
      <c r="B44" s="11"/>
      <c r="C44" s="1047"/>
    </row>
    <row r="45" spans="1:3" s="13" customFormat="1" ht="18" customHeight="1">
      <c r="A45" s="11"/>
      <c r="B45" s="11"/>
      <c r="C45" s="1047"/>
    </row>
    <row r="46" spans="1:3" s="13" customFormat="1" ht="18" customHeight="1">
      <c r="A46" s="11"/>
      <c r="B46" s="11"/>
      <c r="C46" s="1047"/>
    </row>
    <row r="47" spans="1:3" s="12" customFormat="1">
      <c r="A47" s="11"/>
      <c r="B47" s="11"/>
      <c r="C47" s="11"/>
    </row>
    <row r="48" spans="1:3" s="12" customFormat="1" ht="18" customHeight="1">
      <c r="A48" s="11"/>
      <c r="B48" s="11"/>
      <c r="C48" s="11"/>
    </row>
    <row r="49" spans="1:3" s="12" customFormat="1" ht="18" customHeight="1">
      <c r="A49" s="11"/>
      <c r="B49" s="11"/>
      <c r="C49" s="11"/>
    </row>
    <row r="50" spans="1:3" s="12" customFormat="1" ht="18" customHeight="1">
      <c r="A50" s="11"/>
      <c r="B50" s="11"/>
      <c r="C50" s="11"/>
    </row>
    <row r="51" spans="1:3" s="12" customFormat="1" ht="18" customHeight="1">
      <c r="A51" s="11"/>
      <c r="B51" s="11"/>
      <c r="C51" s="11"/>
    </row>
    <row r="52" spans="1:3" s="12" customFormat="1" ht="18" customHeight="1">
      <c r="A52" s="11"/>
      <c r="B52" s="11"/>
      <c r="C52" s="11"/>
    </row>
    <row r="53" spans="1:3" s="12" customFormat="1" ht="18" customHeight="1">
      <c r="A53" s="11"/>
      <c r="B53" s="11"/>
      <c r="C53" s="11"/>
    </row>
    <row r="54" spans="1:3" s="13" customFormat="1" ht="18" customHeight="1">
      <c r="A54" s="11"/>
      <c r="B54" s="11"/>
      <c r="C54" s="11"/>
    </row>
    <row r="55" spans="1:3" s="12" customFormat="1" ht="18" customHeight="1">
      <c r="A55" s="11"/>
      <c r="B55" s="11"/>
      <c r="C55" s="11"/>
    </row>
    <row r="56" spans="1:3" s="12" customFormat="1">
      <c r="A56" s="11"/>
      <c r="B56" s="11"/>
      <c r="C56" s="11"/>
    </row>
    <row r="57" spans="1:3" s="12" customFormat="1" ht="18" customHeight="1">
      <c r="A57" s="11"/>
      <c r="B57" s="11"/>
      <c r="C57" s="11"/>
    </row>
    <row r="58" spans="1:3" s="12" customFormat="1" ht="18" customHeight="1">
      <c r="A58" s="11"/>
      <c r="B58" s="11"/>
      <c r="C58" s="11"/>
    </row>
    <row r="59" spans="1:3" s="12" customFormat="1" ht="18" customHeight="1">
      <c r="A59" s="11"/>
      <c r="B59" s="11"/>
      <c r="C59" s="11"/>
    </row>
    <row r="60" spans="1:3" s="12" customFormat="1" ht="18" customHeight="1">
      <c r="A60" s="11"/>
      <c r="B60" s="11"/>
      <c r="C60" s="11"/>
    </row>
    <row r="61" spans="1:3" s="12" customFormat="1" ht="18" customHeight="1">
      <c r="A61" s="11"/>
      <c r="B61" s="11"/>
      <c r="C61" s="11"/>
    </row>
    <row r="62" spans="1:3" s="12" customFormat="1" ht="18" customHeight="1">
      <c r="A62" s="11"/>
      <c r="B62" s="11"/>
      <c r="C62" s="11"/>
    </row>
    <row r="63" spans="1:3" s="12" customFormat="1" ht="18" customHeight="1">
      <c r="A63" s="11"/>
      <c r="B63" s="11"/>
      <c r="C63" s="11"/>
    </row>
    <row r="64" spans="1:3" s="12" customFormat="1" ht="18" customHeight="1">
      <c r="A64" s="11"/>
      <c r="B64" s="11"/>
      <c r="C64" s="11"/>
    </row>
    <row r="65" spans="1:3" s="12" customFormat="1" ht="18" customHeight="1">
      <c r="A65" s="11"/>
      <c r="B65" s="11"/>
      <c r="C65" s="11"/>
    </row>
    <row r="66" spans="1:3" s="12" customFormat="1" ht="18" customHeight="1">
      <c r="A66" s="11"/>
      <c r="B66" s="11"/>
      <c r="C66" s="11"/>
    </row>
    <row r="67" spans="1:3" s="12" customFormat="1" ht="18" customHeight="1">
      <c r="A67" s="11"/>
      <c r="B67" s="11"/>
      <c r="C67" s="11"/>
    </row>
    <row r="68" spans="1:3" s="12" customFormat="1" ht="18" customHeight="1">
      <c r="A68" s="11"/>
      <c r="B68" s="11"/>
      <c r="C68" s="11"/>
    </row>
    <row r="69" spans="1:3" s="12" customFormat="1" ht="18" customHeight="1">
      <c r="A69" s="11"/>
      <c r="B69" s="11"/>
      <c r="C69" s="11"/>
    </row>
    <row r="70" spans="1:3" s="12" customFormat="1" ht="18" customHeight="1">
      <c r="A70" s="11"/>
      <c r="B70" s="11"/>
      <c r="C70" s="11"/>
    </row>
    <row r="71" spans="1:3" s="13" customFormat="1" ht="18" customHeight="1">
      <c r="A71" s="11"/>
      <c r="B71" s="11"/>
      <c r="C71" s="11"/>
    </row>
    <row r="72" spans="1:3" s="13" customFormat="1" ht="18" customHeight="1">
      <c r="A72" s="11"/>
      <c r="B72" s="11"/>
      <c r="C72" s="11"/>
    </row>
    <row r="73" spans="1:3" s="13" customFormat="1">
      <c r="A73" s="11"/>
      <c r="B73" s="11"/>
      <c r="C73" s="11"/>
    </row>
    <row r="74" spans="1:3" s="13" customFormat="1">
      <c r="A74" s="11"/>
      <c r="B74" s="11"/>
      <c r="C74" s="11"/>
    </row>
    <row r="75" spans="1:3" s="19" customFormat="1">
      <c r="A75" s="11"/>
      <c r="B75" s="11"/>
      <c r="C75" s="11"/>
    </row>
    <row r="76" spans="1:3" s="13" customFormat="1">
      <c r="A76" s="11"/>
      <c r="B76" s="11"/>
      <c r="C76" s="11"/>
    </row>
    <row r="77" spans="1:3" s="20" customFormat="1">
      <c r="A77" s="11"/>
      <c r="B77" s="11"/>
      <c r="C77" s="11"/>
    </row>
  </sheetData>
  <mergeCells count="1">
    <mergeCell ref="A2:C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9" orientation="portrait" horizontalDpi="300" verticalDpi="300" r:id="rId1"/>
  <headerFooter>
    <oddHeader>&amp;R&amp;"Times New Roman CE,Dőlt"&amp;14 9. sz. tájékoztató tábla</oddHeader>
  </headerFooter>
  <colBreaks count="1" manualBreakCount="1">
    <brk id="4" max="40" man="1"/>
  </colBreaks>
</worksheet>
</file>

<file path=xl/worksheets/sheet33.xml><?xml version="1.0" encoding="utf-8"?>
<worksheet xmlns="http://schemas.openxmlformats.org/spreadsheetml/2006/main" xmlns:r="http://schemas.openxmlformats.org/officeDocument/2006/relationships">
  <dimension ref="A1:N50"/>
  <sheetViews>
    <sheetView zoomScaleNormal="100" workbookViewId="0">
      <selection sqref="A1:N1"/>
    </sheetView>
  </sheetViews>
  <sheetFormatPr defaultRowHeight="12.75"/>
  <cols>
    <col min="1" max="1" width="30.6640625" style="1052" customWidth="1"/>
    <col min="2" max="2" width="39.1640625" style="1052" customWidth="1"/>
    <col min="3" max="12" width="9.6640625" style="1052" customWidth="1"/>
    <col min="13" max="13" width="9.33203125" style="1052"/>
    <col min="14" max="14" width="11" style="1052" customWidth="1"/>
    <col min="15" max="256" width="9.33203125" style="1052"/>
    <col min="257" max="257" width="30.6640625" style="1052" customWidth="1"/>
    <col min="258" max="258" width="39.1640625" style="1052" customWidth="1"/>
    <col min="259" max="268" width="9.6640625" style="1052" customWidth="1"/>
    <col min="269" max="269" width="9.33203125" style="1052"/>
    <col min="270" max="270" width="11" style="1052" customWidth="1"/>
    <col min="271" max="512" width="9.33203125" style="1052"/>
    <col min="513" max="513" width="30.6640625" style="1052" customWidth="1"/>
    <col min="514" max="514" width="39.1640625" style="1052" customWidth="1"/>
    <col min="515" max="524" width="9.6640625" style="1052" customWidth="1"/>
    <col min="525" max="525" width="9.33203125" style="1052"/>
    <col min="526" max="526" width="11" style="1052" customWidth="1"/>
    <col min="527" max="768" width="9.33203125" style="1052"/>
    <col min="769" max="769" width="30.6640625" style="1052" customWidth="1"/>
    <col min="770" max="770" width="39.1640625" style="1052" customWidth="1"/>
    <col min="771" max="780" width="9.6640625" style="1052" customWidth="1"/>
    <col min="781" max="781" width="9.33203125" style="1052"/>
    <col min="782" max="782" width="11" style="1052" customWidth="1"/>
    <col min="783" max="1024" width="9.33203125" style="1052"/>
    <col min="1025" max="1025" width="30.6640625" style="1052" customWidth="1"/>
    <col min="1026" max="1026" width="39.1640625" style="1052" customWidth="1"/>
    <col min="1027" max="1036" width="9.6640625" style="1052" customWidth="1"/>
    <col min="1037" max="1037" width="9.33203125" style="1052"/>
    <col min="1038" max="1038" width="11" style="1052" customWidth="1"/>
    <col min="1039" max="1280" width="9.33203125" style="1052"/>
    <col min="1281" max="1281" width="30.6640625" style="1052" customWidth="1"/>
    <col min="1282" max="1282" width="39.1640625" style="1052" customWidth="1"/>
    <col min="1283" max="1292" width="9.6640625" style="1052" customWidth="1"/>
    <col min="1293" max="1293" width="9.33203125" style="1052"/>
    <col min="1294" max="1294" width="11" style="1052" customWidth="1"/>
    <col min="1295" max="1536" width="9.33203125" style="1052"/>
    <col min="1537" max="1537" width="30.6640625" style="1052" customWidth="1"/>
    <col min="1538" max="1538" width="39.1640625" style="1052" customWidth="1"/>
    <col min="1539" max="1548" width="9.6640625" style="1052" customWidth="1"/>
    <col min="1549" max="1549" width="9.33203125" style="1052"/>
    <col min="1550" max="1550" width="11" style="1052" customWidth="1"/>
    <col min="1551" max="1792" width="9.33203125" style="1052"/>
    <col min="1793" max="1793" width="30.6640625" style="1052" customWidth="1"/>
    <col min="1794" max="1794" width="39.1640625" style="1052" customWidth="1"/>
    <col min="1795" max="1804" width="9.6640625" style="1052" customWidth="1"/>
    <col min="1805" max="1805" width="9.33203125" style="1052"/>
    <col min="1806" max="1806" width="11" style="1052" customWidth="1"/>
    <col min="1807" max="2048" width="9.33203125" style="1052"/>
    <col min="2049" max="2049" width="30.6640625" style="1052" customWidth="1"/>
    <col min="2050" max="2050" width="39.1640625" style="1052" customWidth="1"/>
    <col min="2051" max="2060" width="9.6640625" style="1052" customWidth="1"/>
    <col min="2061" max="2061" width="9.33203125" style="1052"/>
    <col min="2062" max="2062" width="11" style="1052" customWidth="1"/>
    <col min="2063" max="2304" width="9.33203125" style="1052"/>
    <col min="2305" max="2305" width="30.6640625" style="1052" customWidth="1"/>
    <col min="2306" max="2306" width="39.1640625" style="1052" customWidth="1"/>
    <col min="2307" max="2316" width="9.6640625" style="1052" customWidth="1"/>
    <col min="2317" max="2317" width="9.33203125" style="1052"/>
    <col min="2318" max="2318" width="11" style="1052" customWidth="1"/>
    <col min="2319" max="2560" width="9.33203125" style="1052"/>
    <col min="2561" max="2561" width="30.6640625" style="1052" customWidth="1"/>
    <col min="2562" max="2562" width="39.1640625" style="1052" customWidth="1"/>
    <col min="2563" max="2572" width="9.6640625" style="1052" customWidth="1"/>
    <col min="2573" max="2573" width="9.33203125" style="1052"/>
    <col min="2574" max="2574" width="11" style="1052" customWidth="1"/>
    <col min="2575" max="2816" width="9.33203125" style="1052"/>
    <col min="2817" max="2817" width="30.6640625" style="1052" customWidth="1"/>
    <col min="2818" max="2818" width="39.1640625" style="1052" customWidth="1"/>
    <col min="2819" max="2828" width="9.6640625" style="1052" customWidth="1"/>
    <col min="2829" max="2829" width="9.33203125" style="1052"/>
    <col min="2830" max="2830" width="11" style="1052" customWidth="1"/>
    <col min="2831" max="3072" width="9.33203125" style="1052"/>
    <col min="3073" max="3073" width="30.6640625" style="1052" customWidth="1"/>
    <col min="3074" max="3074" width="39.1640625" style="1052" customWidth="1"/>
    <col min="3075" max="3084" width="9.6640625" style="1052" customWidth="1"/>
    <col min="3085" max="3085" width="9.33203125" style="1052"/>
    <col min="3086" max="3086" width="11" style="1052" customWidth="1"/>
    <col min="3087" max="3328" width="9.33203125" style="1052"/>
    <col min="3329" max="3329" width="30.6640625" style="1052" customWidth="1"/>
    <col min="3330" max="3330" width="39.1640625" style="1052" customWidth="1"/>
    <col min="3331" max="3340" width="9.6640625" style="1052" customWidth="1"/>
    <col min="3341" max="3341" width="9.33203125" style="1052"/>
    <col min="3342" max="3342" width="11" style="1052" customWidth="1"/>
    <col min="3343" max="3584" width="9.33203125" style="1052"/>
    <col min="3585" max="3585" width="30.6640625" style="1052" customWidth="1"/>
    <col min="3586" max="3586" width="39.1640625" style="1052" customWidth="1"/>
    <col min="3587" max="3596" width="9.6640625" style="1052" customWidth="1"/>
    <col min="3597" max="3597" width="9.33203125" style="1052"/>
    <col min="3598" max="3598" width="11" style="1052" customWidth="1"/>
    <col min="3599" max="3840" width="9.33203125" style="1052"/>
    <col min="3841" max="3841" width="30.6640625" style="1052" customWidth="1"/>
    <col min="3842" max="3842" width="39.1640625" style="1052" customWidth="1"/>
    <col min="3843" max="3852" width="9.6640625" style="1052" customWidth="1"/>
    <col min="3853" max="3853" width="9.33203125" style="1052"/>
    <col min="3854" max="3854" width="11" style="1052" customWidth="1"/>
    <col min="3855" max="4096" width="9.33203125" style="1052"/>
    <col min="4097" max="4097" width="30.6640625" style="1052" customWidth="1"/>
    <col min="4098" max="4098" width="39.1640625" style="1052" customWidth="1"/>
    <col min="4099" max="4108" width="9.6640625" style="1052" customWidth="1"/>
    <col min="4109" max="4109" width="9.33203125" style="1052"/>
    <col min="4110" max="4110" width="11" style="1052" customWidth="1"/>
    <col min="4111" max="4352" width="9.33203125" style="1052"/>
    <col min="4353" max="4353" width="30.6640625" style="1052" customWidth="1"/>
    <col min="4354" max="4354" width="39.1640625" style="1052" customWidth="1"/>
    <col min="4355" max="4364" width="9.6640625" style="1052" customWidth="1"/>
    <col min="4365" max="4365" width="9.33203125" style="1052"/>
    <col min="4366" max="4366" width="11" style="1052" customWidth="1"/>
    <col min="4367" max="4608" width="9.33203125" style="1052"/>
    <col min="4609" max="4609" width="30.6640625" style="1052" customWidth="1"/>
    <col min="4610" max="4610" width="39.1640625" style="1052" customWidth="1"/>
    <col min="4611" max="4620" width="9.6640625" style="1052" customWidth="1"/>
    <col min="4621" max="4621" width="9.33203125" style="1052"/>
    <col min="4622" max="4622" width="11" style="1052" customWidth="1"/>
    <col min="4623" max="4864" width="9.33203125" style="1052"/>
    <col min="4865" max="4865" width="30.6640625" style="1052" customWidth="1"/>
    <col min="4866" max="4866" width="39.1640625" style="1052" customWidth="1"/>
    <col min="4867" max="4876" width="9.6640625" style="1052" customWidth="1"/>
    <col min="4877" max="4877" width="9.33203125" style="1052"/>
    <col min="4878" max="4878" width="11" style="1052" customWidth="1"/>
    <col min="4879" max="5120" width="9.33203125" style="1052"/>
    <col min="5121" max="5121" width="30.6640625" style="1052" customWidth="1"/>
    <col min="5122" max="5122" width="39.1640625" style="1052" customWidth="1"/>
    <col min="5123" max="5132" width="9.6640625" style="1052" customWidth="1"/>
    <col min="5133" max="5133" width="9.33203125" style="1052"/>
    <col min="5134" max="5134" width="11" style="1052" customWidth="1"/>
    <col min="5135" max="5376" width="9.33203125" style="1052"/>
    <col min="5377" max="5377" width="30.6640625" style="1052" customWidth="1"/>
    <col min="5378" max="5378" width="39.1640625" style="1052" customWidth="1"/>
    <col min="5379" max="5388" width="9.6640625" style="1052" customWidth="1"/>
    <col min="5389" max="5389" width="9.33203125" style="1052"/>
    <col min="5390" max="5390" width="11" style="1052" customWidth="1"/>
    <col min="5391" max="5632" width="9.33203125" style="1052"/>
    <col min="5633" max="5633" width="30.6640625" style="1052" customWidth="1"/>
    <col min="5634" max="5634" width="39.1640625" style="1052" customWidth="1"/>
    <col min="5635" max="5644" width="9.6640625" style="1052" customWidth="1"/>
    <col min="5645" max="5645" width="9.33203125" style="1052"/>
    <col min="5646" max="5646" width="11" style="1052" customWidth="1"/>
    <col min="5647" max="5888" width="9.33203125" style="1052"/>
    <col min="5889" max="5889" width="30.6640625" style="1052" customWidth="1"/>
    <col min="5890" max="5890" width="39.1640625" style="1052" customWidth="1"/>
    <col min="5891" max="5900" width="9.6640625" style="1052" customWidth="1"/>
    <col min="5901" max="5901" width="9.33203125" style="1052"/>
    <col min="5902" max="5902" width="11" style="1052" customWidth="1"/>
    <col min="5903" max="6144" width="9.33203125" style="1052"/>
    <col min="6145" max="6145" width="30.6640625" style="1052" customWidth="1"/>
    <col min="6146" max="6146" width="39.1640625" style="1052" customWidth="1"/>
    <col min="6147" max="6156" width="9.6640625" style="1052" customWidth="1"/>
    <col min="6157" max="6157" width="9.33203125" style="1052"/>
    <col min="6158" max="6158" width="11" style="1052" customWidth="1"/>
    <col min="6159" max="6400" width="9.33203125" style="1052"/>
    <col min="6401" max="6401" width="30.6640625" style="1052" customWidth="1"/>
    <col min="6402" max="6402" width="39.1640625" style="1052" customWidth="1"/>
    <col min="6403" max="6412" width="9.6640625" style="1052" customWidth="1"/>
    <col min="6413" max="6413" width="9.33203125" style="1052"/>
    <col min="6414" max="6414" width="11" style="1052" customWidth="1"/>
    <col min="6415" max="6656" width="9.33203125" style="1052"/>
    <col min="6657" max="6657" width="30.6640625" style="1052" customWidth="1"/>
    <col min="6658" max="6658" width="39.1640625" style="1052" customWidth="1"/>
    <col min="6659" max="6668" width="9.6640625" style="1052" customWidth="1"/>
    <col min="6669" max="6669" width="9.33203125" style="1052"/>
    <col min="6670" max="6670" width="11" style="1052" customWidth="1"/>
    <col min="6671" max="6912" width="9.33203125" style="1052"/>
    <col min="6913" max="6913" width="30.6640625" style="1052" customWidth="1"/>
    <col min="6914" max="6914" width="39.1640625" style="1052" customWidth="1"/>
    <col min="6915" max="6924" width="9.6640625" style="1052" customWidth="1"/>
    <col min="6925" max="6925" width="9.33203125" style="1052"/>
    <col min="6926" max="6926" width="11" style="1052" customWidth="1"/>
    <col min="6927" max="7168" width="9.33203125" style="1052"/>
    <col min="7169" max="7169" width="30.6640625" style="1052" customWidth="1"/>
    <col min="7170" max="7170" width="39.1640625" style="1052" customWidth="1"/>
    <col min="7171" max="7180" width="9.6640625" style="1052" customWidth="1"/>
    <col min="7181" max="7181" width="9.33203125" style="1052"/>
    <col min="7182" max="7182" width="11" style="1052" customWidth="1"/>
    <col min="7183" max="7424" width="9.33203125" style="1052"/>
    <col min="7425" max="7425" width="30.6640625" style="1052" customWidth="1"/>
    <col min="7426" max="7426" width="39.1640625" style="1052" customWidth="1"/>
    <col min="7427" max="7436" width="9.6640625" style="1052" customWidth="1"/>
    <col min="7437" max="7437" width="9.33203125" style="1052"/>
    <col min="7438" max="7438" width="11" style="1052" customWidth="1"/>
    <col min="7439" max="7680" width="9.33203125" style="1052"/>
    <col min="7681" max="7681" width="30.6640625" style="1052" customWidth="1"/>
    <col min="7682" max="7682" width="39.1640625" style="1052" customWidth="1"/>
    <col min="7683" max="7692" width="9.6640625" style="1052" customWidth="1"/>
    <col min="7693" max="7693" width="9.33203125" style="1052"/>
    <col min="7694" max="7694" width="11" style="1052" customWidth="1"/>
    <col min="7695" max="7936" width="9.33203125" style="1052"/>
    <col min="7937" max="7937" width="30.6640625" style="1052" customWidth="1"/>
    <col min="7938" max="7938" width="39.1640625" style="1052" customWidth="1"/>
    <col min="7939" max="7948" width="9.6640625" style="1052" customWidth="1"/>
    <col min="7949" max="7949" width="9.33203125" style="1052"/>
    <col min="7950" max="7950" width="11" style="1052" customWidth="1"/>
    <col min="7951" max="8192" width="9.33203125" style="1052"/>
    <col min="8193" max="8193" width="30.6640625" style="1052" customWidth="1"/>
    <col min="8194" max="8194" width="39.1640625" style="1052" customWidth="1"/>
    <col min="8195" max="8204" width="9.6640625" style="1052" customWidth="1"/>
    <col min="8205" max="8205" width="9.33203125" style="1052"/>
    <col min="8206" max="8206" width="11" style="1052" customWidth="1"/>
    <col min="8207" max="8448" width="9.33203125" style="1052"/>
    <col min="8449" max="8449" width="30.6640625" style="1052" customWidth="1"/>
    <col min="8450" max="8450" width="39.1640625" style="1052" customWidth="1"/>
    <col min="8451" max="8460" width="9.6640625" style="1052" customWidth="1"/>
    <col min="8461" max="8461" width="9.33203125" style="1052"/>
    <col min="8462" max="8462" width="11" style="1052" customWidth="1"/>
    <col min="8463" max="8704" width="9.33203125" style="1052"/>
    <col min="8705" max="8705" width="30.6640625" style="1052" customWidth="1"/>
    <col min="8706" max="8706" width="39.1640625" style="1052" customWidth="1"/>
    <col min="8707" max="8716" width="9.6640625" style="1052" customWidth="1"/>
    <col min="8717" max="8717" width="9.33203125" style="1052"/>
    <col min="8718" max="8718" width="11" style="1052" customWidth="1"/>
    <col min="8719" max="8960" width="9.33203125" style="1052"/>
    <col min="8961" max="8961" width="30.6640625" style="1052" customWidth="1"/>
    <col min="8962" max="8962" width="39.1640625" style="1052" customWidth="1"/>
    <col min="8963" max="8972" width="9.6640625" style="1052" customWidth="1"/>
    <col min="8973" max="8973" width="9.33203125" style="1052"/>
    <col min="8974" max="8974" width="11" style="1052" customWidth="1"/>
    <col min="8975" max="9216" width="9.33203125" style="1052"/>
    <col min="9217" max="9217" width="30.6640625" style="1052" customWidth="1"/>
    <col min="9218" max="9218" width="39.1640625" style="1052" customWidth="1"/>
    <col min="9219" max="9228" width="9.6640625" style="1052" customWidth="1"/>
    <col min="9229" max="9229" width="9.33203125" style="1052"/>
    <col min="9230" max="9230" width="11" style="1052" customWidth="1"/>
    <col min="9231" max="9472" width="9.33203125" style="1052"/>
    <col min="9473" max="9473" width="30.6640625" style="1052" customWidth="1"/>
    <col min="9474" max="9474" width="39.1640625" style="1052" customWidth="1"/>
    <col min="9475" max="9484" width="9.6640625" style="1052" customWidth="1"/>
    <col min="9485" max="9485" width="9.33203125" style="1052"/>
    <col min="9486" max="9486" width="11" style="1052" customWidth="1"/>
    <col min="9487" max="9728" width="9.33203125" style="1052"/>
    <col min="9729" max="9729" width="30.6640625" style="1052" customWidth="1"/>
    <col min="9730" max="9730" width="39.1640625" style="1052" customWidth="1"/>
    <col min="9731" max="9740" width="9.6640625" style="1052" customWidth="1"/>
    <col min="9741" max="9741" width="9.33203125" style="1052"/>
    <col min="9742" max="9742" width="11" style="1052" customWidth="1"/>
    <col min="9743" max="9984" width="9.33203125" style="1052"/>
    <col min="9985" max="9985" width="30.6640625" style="1052" customWidth="1"/>
    <col min="9986" max="9986" width="39.1640625" style="1052" customWidth="1"/>
    <col min="9987" max="9996" width="9.6640625" style="1052" customWidth="1"/>
    <col min="9997" max="9997" width="9.33203125" style="1052"/>
    <col min="9998" max="9998" width="11" style="1052" customWidth="1"/>
    <col min="9999" max="10240" width="9.33203125" style="1052"/>
    <col min="10241" max="10241" width="30.6640625" style="1052" customWidth="1"/>
    <col min="10242" max="10242" width="39.1640625" style="1052" customWidth="1"/>
    <col min="10243" max="10252" width="9.6640625" style="1052" customWidth="1"/>
    <col min="10253" max="10253" width="9.33203125" style="1052"/>
    <col min="10254" max="10254" width="11" style="1052" customWidth="1"/>
    <col min="10255" max="10496" width="9.33203125" style="1052"/>
    <col min="10497" max="10497" width="30.6640625" style="1052" customWidth="1"/>
    <col min="10498" max="10498" width="39.1640625" style="1052" customWidth="1"/>
    <col min="10499" max="10508" width="9.6640625" style="1052" customWidth="1"/>
    <col min="10509" max="10509" width="9.33203125" style="1052"/>
    <col min="10510" max="10510" width="11" style="1052" customWidth="1"/>
    <col min="10511" max="10752" width="9.33203125" style="1052"/>
    <col min="10753" max="10753" width="30.6640625" style="1052" customWidth="1"/>
    <col min="10754" max="10754" width="39.1640625" style="1052" customWidth="1"/>
    <col min="10755" max="10764" width="9.6640625" style="1052" customWidth="1"/>
    <col min="10765" max="10765" width="9.33203125" style="1052"/>
    <col min="10766" max="10766" width="11" style="1052" customWidth="1"/>
    <col min="10767" max="11008" width="9.33203125" style="1052"/>
    <col min="11009" max="11009" width="30.6640625" style="1052" customWidth="1"/>
    <col min="11010" max="11010" width="39.1640625" style="1052" customWidth="1"/>
    <col min="11011" max="11020" width="9.6640625" style="1052" customWidth="1"/>
    <col min="11021" max="11021" width="9.33203125" style="1052"/>
    <col min="11022" max="11022" width="11" style="1052" customWidth="1"/>
    <col min="11023" max="11264" width="9.33203125" style="1052"/>
    <col min="11265" max="11265" width="30.6640625" style="1052" customWidth="1"/>
    <col min="11266" max="11266" width="39.1640625" style="1052" customWidth="1"/>
    <col min="11267" max="11276" width="9.6640625" style="1052" customWidth="1"/>
    <col min="11277" max="11277" width="9.33203125" style="1052"/>
    <col min="11278" max="11278" width="11" style="1052" customWidth="1"/>
    <col min="11279" max="11520" width="9.33203125" style="1052"/>
    <col min="11521" max="11521" width="30.6640625" style="1052" customWidth="1"/>
    <col min="11522" max="11522" width="39.1640625" style="1052" customWidth="1"/>
    <col min="11523" max="11532" width="9.6640625" style="1052" customWidth="1"/>
    <col min="11533" max="11533" width="9.33203125" style="1052"/>
    <col min="11534" max="11534" width="11" style="1052" customWidth="1"/>
    <col min="11535" max="11776" width="9.33203125" style="1052"/>
    <col min="11777" max="11777" width="30.6640625" style="1052" customWidth="1"/>
    <col min="11778" max="11778" width="39.1640625" style="1052" customWidth="1"/>
    <col min="11779" max="11788" width="9.6640625" style="1052" customWidth="1"/>
    <col min="11789" max="11789" width="9.33203125" style="1052"/>
    <col min="11790" max="11790" width="11" style="1052" customWidth="1"/>
    <col min="11791" max="12032" width="9.33203125" style="1052"/>
    <col min="12033" max="12033" width="30.6640625" style="1052" customWidth="1"/>
    <col min="12034" max="12034" width="39.1640625" style="1052" customWidth="1"/>
    <col min="12035" max="12044" width="9.6640625" style="1052" customWidth="1"/>
    <col min="12045" max="12045" width="9.33203125" style="1052"/>
    <col min="12046" max="12046" width="11" style="1052" customWidth="1"/>
    <col min="12047" max="12288" width="9.33203125" style="1052"/>
    <col min="12289" max="12289" width="30.6640625" style="1052" customWidth="1"/>
    <col min="12290" max="12290" width="39.1640625" style="1052" customWidth="1"/>
    <col min="12291" max="12300" width="9.6640625" style="1052" customWidth="1"/>
    <col min="12301" max="12301" width="9.33203125" style="1052"/>
    <col min="12302" max="12302" width="11" style="1052" customWidth="1"/>
    <col min="12303" max="12544" width="9.33203125" style="1052"/>
    <col min="12545" max="12545" width="30.6640625" style="1052" customWidth="1"/>
    <col min="12546" max="12546" width="39.1640625" style="1052" customWidth="1"/>
    <col min="12547" max="12556" width="9.6640625" style="1052" customWidth="1"/>
    <col min="12557" max="12557" width="9.33203125" style="1052"/>
    <col min="12558" max="12558" width="11" style="1052" customWidth="1"/>
    <col min="12559" max="12800" width="9.33203125" style="1052"/>
    <col min="12801" max="12801" width="30.6640625" style="1052" customWidth="1"/>
    <col min="12802" max="12802" width="39.1640625" style="1052" customWidth="1"/>
    <col min="12803" max="12812" width="9.6640625" style="1052" customWidth="1"/>
    <col min="12813" max="12813" width="9.33203125" style="1052"/>
    <col min="12814" max="12814" width="11" style="1052" customWidth="1"/>
    <col min="12815" max="13056" width="9.33203125" style="1052"/>
    <col min="13057" max="13057" width="30.6640625" style="1052" customWidth="1"/>
    <col min="13058" max="13058" width="39.1640625" style="1052" customWidth="1"/>
    <col min="13059" max="13068" width="9.6640625" style="1052" customWidth="1"/>
    <col min="13069" max="13069" width="9.33203125" style="1052"/>
    <col min="13070" max="13070" width="11" style="1052" customWidth="1"/>
    <col min="13071" max="13312" width="9.33203125" style="1052"/>
    <col min="13313" max="13313" width="30.6640625" style="1052" customWidth="1"/>
    <col min="13314" max="13314" width="39.1640625" style="1052" customWidth="1"/>
    <col min="13315" max="13324" width="9.6640625" style="1052" customWidth="1"/>
    <col min="13325" max="13325" width="9.33203125" style="1052"/>
    <col min="13326" max="13326" width="11" style="1052" customWidth="1"/>
    <col min="13327" max="13568" width="9.33203125" style="1052"/>
    <col min="13569" max="13569" width="30.6640625" style="1052" customWidth="1"/>
    <col min="13570" max="13570" width="39.1640625" style="1052" customWidth="1"/>
    <col min="13571" max="13580" width="9.6640625" style="1052" customWidth="1"/>
    <col min="13581" max="13581" width="9.33203125" style="1052"/>
    <col min="13582" max="13582" width="11" style="1052" customWidth="1"/>
    <col min="13583" max="13824" width="9.33203125" style="1052"/>
    <col min="13825" max="13825" width="30.6640625" style="1052" customWidth="1"/>
    <col min="13826" max="13826" width="39.1640625" style="1052" customWidth="1"/>
    <col min="13827" max="13836" width="9.6640625" style="1052" customWidth="1"/>
    <col min="13837" max="13837" width="9.33203125" style="1052"/>
    <col min="13838" max="13838" width="11" style="1052" customWidth="1"/>
    <col min="13839" max="14080" width="9.33203125" style="1052"/>
    <col min="14081" max="14081" width="30.6640625" style="1052" customWidth="1"/>
    <col min="14082" max="14082" width="39.1640625" style="1052" customWidth="1"/>
    <col min="14083" max="14092" width="9.6640625" style="1052" customWidth="1"/>
    <col min="14093" max="14093" width="9.33203125" style="1052"/>
    <col min="14094" max="14094" width="11" style="1052" customWidth="1"/>
    <col min="14095" max="14336" width="9.33203125" style="1052"/>
    <col min="14337" max="14337" width="30.6640625" style="1052" customWidth="1"/>
    <col min="14338" max="14338" width="39.1640625" style="1052" customWidth="1"/>
    <col min="14339" max="14348" width="9.6640625" style="1052" customWidth="1"/>
    <col min="14349" max="14349" width="9.33203125" style="1052"/>
    <col min="14350" max="14350" width="11" style="1052" customWidth="1"/>
    <col min="14351" max="14592" width="9.33203125" style="1052"/>
    <col min="14593" max="14593" width="30.6640625" style="1052" customWidth="1"/>
    <col min="14594" max="14594" width="39.1640625" style="1052" customWidth="1"/>
    <col min="14595" max="14604" width="9.6640625" style="1052" customWidth="1"/>
    <col min="14605" max="14605" width="9.33203125" style="1052"/>
    <col min="14606" max="14606" width="11" style="1052" customWidth="1"/>
    <col min="14607" max="14848" width="9.33203125" style="1052"/>
    <col min="14849" max="14849" width="30.6640625" style="1052" customWidth="1"/>
    <col min="14850" max="14850" width="39.1640625" style="1052" customWidth="1"/>
    <col min="14851" max="14860" width="9.6640625" style="1052" customWidth="1"/>
    <col min="14861" max="14861" width="9.33203125" style="1052"/>
    <col min="14862" max="14862" width="11" style="1052" customWidth="1"/>
    <col min="14863" max="15104" width="9.33203125" style="1052"/>
    <col min="15105" max="15105" width="30.6640625" style="1052" customWidth="1"/>
    <col min="15106" max="15106" width="39.1640625" style="1052" customWidth="1"/>
    <col min="15107" max="15116" width="9.6640625" style="1052" customWidth="1"/>
    <col min="15117" max="15117" width="9.33203125" style="1052"/>
    <col min="15118" max="15118" width="11" style="1052" customWidth="1"/>
    <col min="15119" max="15360" width="9.33203125" style="1052"/>
    <col min="15361" max="15361" width="30.6640625" style="1052" customWidth="1"/>
    <col min="15362" max="15362" width="39.1640625" style="1052" customWidth="1"/>
    <col min="15363" max="15372" width="9.6640625" style="1052" customWidth="1"/>
    <col min="15373" max="15373" width="9.33203125" style="1052"/>
    <col min="15374" max="15374" width="11" style="1052" customWidth="1"/>
    <col min="15375" max="15616" width="9.33203125" style="1052"/>
    <col min="15617" max="15617" width="30.6640625" style="1052" customWidth="1"/>
    <col min="15618" max="15618" width="39.1640625" style="1052" customWidth="1"/>
    <col min="15619" max="15628" width="9.6640625" style="1052" customWidth="1"/>
    <col min="15629" max="15629" width="9.33203125" style="1052"/>
    <col min="15630" max="15630" width="11" style="1052" customWidth="1"/>
    <col min="15631" max="15872" width="9.33203125" style="1052"/>
    <col min="15873" max="15873" width="30.6640625" style="1052" customWidth="1"/>
    <col min="15874" max="15874" width="39.1640625" style="1052" customWidth="1"/>
    <col min="15875" max="15884" width="9.6640625" style="1052" customWidth="1"/>
    <col min="15885" max="15885" width="9.33203125" style="1052"/>
    <col min="15886" max="15886" width="11" style="1052" customWidth="1"/>
    <col min="15887" max="16128" width="9.33203125" style="1052"/>
    <col min="16129" max="16129" width="30.6640625" style="1052" customWidth="1"/>
    <col min="16130" max="16130" width="39.1640625" style="1052" customWidth="1"/>
    <col min="16131" max="16140" width="9.6640625" style="1052" customWidth="1"/>
    <col min="16141" max="16141" width="9.33203125" style="1052"/>
    <col min="16142" max="16142" width="11" style="1052" customWidth="1"/>
    <col min="16143" max="16384" width="9.33203125" style="1052"/>
  </cols>
  <sheetData>
    <row r="1" spans="1:14" s="1049" customFormat="1" ht="20.25" customHeight="1">
      <c r="A1" s="1920" t="s">
        <v>967</v>
      </c>
      <c r="B1" s="1920"/>
      <c r="C1" s="1920"/>
      <c r="D1" s="1920"/>
      <c r="E1" s="1920"/>
      <c r="F1" s="1920"/>
      <c r="G1" s="1920"/>
      <c r="H1" s="1920"/>
      <c r="I1" s="1920"/>
      <c r="J1" s="1920"/>
      <c r="K1" s="1920"/>
      <c r="L1" s="1920"/>
      <c r="M1" s="1920"/>
      <c r="N1" s="1920"/>
    </row>
    <row r="2" spans="1:14" s="1049" customFormat="1" ht="20.25" customHeight="1" thickBot="1">
      <c r="A2" s="1434"/>
      <c r="B2" s="1434"/>
      <c r="C2" s="1434"/>
      <c r="D2" s="1434"/>
      <c r="E2" s="1434"/>
      <c r="F2" s="1434"/>
      <c r="G2" s="1434"/>
      <c r="H2" s="1434"/>
      <c r="I2" s="1434"/>
      <c r="J2" s="1434"/>
      <c r="K2" s="1434"/>
      <c r="L2" s="1341"/>
      <c r="M2" s="1341"/>
      <c r="N2" s="1341" t="s">
        <v>1029</v>
      </c>
    </row>
    <row r="3" spans="1:14" s="1050" customFormat="1" ht="24.6" customHeight="1" thickBot="1">
      <c r="A3" s="1909" t="s">
        <v>701</v>
      </c>
      <c r="B3" s="1911" t="s">
        <v>702</v>
      </c>
      <c r="C3" s="1923" t="s">
        <v>703</v>
      </c>
      <c r="D3" s="1924"/>
      <c r="E3" s="1925"/>
      <c r="F3" s="1923" t="s">
        <v>704</v>
      </c>
      <c r="G3" s="1924"/>
      <c r="H3" s="1925"/>
      <c r="I3" s="1923" t="s">
        <v>705</v>
      </c>
      <c r="J3" s="1924"/>
      <c r="K3" s="1925"/>
      <c r="L3" s="1926" t="s">
        <v>459</v>
      </c>
      <c r="M3" s="1924"/>
      <c r="N3" s="1925"/>
    </row>
    <row r="4" spans="1:14" s="1051" customFormat="1" ht="24.6" customHeight="1" thickBot="1">
      <c r="A4" s="1921"/>
      <c r="B4" s="1922"/>
      <c r="C4" s="1190" t="s">
        <v>706</v>
      </c>
      <c r="D4" s="1191" t="s">
        <v>707</v>
      </c>
      <c r="E4" s="1192" t="s">
        <v>121</v>
      </c>
      <c r="F4" s="1190" t="s">
        <v>706</v>
      </c>
      <c r="G4" s="1191" t="s">
        <v>707</v>
      </c>
      <c r="H4" s="1192" t="s">
        <v>121</v>
      </c>
      <c r="I4" s="1190" t="s">
        <v>706</v>
      </c>
      <c r="J4" s="1191" t="s">
        <v>707</v>
      </c>
      <c r="K4" s="1192" t="s">
        <v>121</v>
      </c>
      <c r="L4" s="1193" t="s">
        <v>706</v>
      </c>
      <c r="M4" s="1191" t="s">
        <v>707</v>
      </c>
      <c r="N4" s="1192" t="s">
        <v>121</v>
      </c>
    </row>
    <row r="5" spans="1:14" s="1049" customFormat="1">
      <c r="A5" s="1905" t="s">
        <v>708</v>
      </c>
      <c r="B5" s="1188" t="s">
        <v>709</v>
      </c>
      <c r="C5" s="1189"/>
      <c r="D5" s="1199">
        <f t="shared" ref="D5:D29" si="0">C5*0.27</f>
        <v>0</v>
      </c>
      <c r="E5" s="1200">
        <f t="shared" ref="E5:E29" si="1">SUM(C5:D5)</f>
        <v>0</v>
      </c>
      <c r="F5" s="1201">
        <v>200000</v>
      </c>
      <c r="G5" s="1199">
        <f t="shared" ref="G5:G29" si="2">F5*0.27</f>
        <v>54000</v>
      </c>
      <c r="H5" s="1200">
        <f t="shared" ref="H5:H29" si="3">SUM(F5:G5)</f>
        <v>254000</v>
      </c>
      <c r="I5" s="1201"/>
      <c r="J5" s="1199">
        <f t="shared" ref="J5:J29" si="4">I5*0.27</f>
        <v>0</v>
      </c>
      <c r="K5" s="1200">
        <f t="shared" ref="K5:K29" si="5">SUM(I5:J5)</f>
        <v>0</v>
      </c>
      <c r="L5" s="1202">
        <f t="shared" ref="L5:N29" si="6">SUM(C5,F5,I5)</f>
        <v>200000</v>
      </c>
      <c r="M5" s="1199">
        <f t="shared" si="6"/>
        <v>54000</v>
      </c>
      <c r="N5" s="1200">
        <f t="shared" si="6"/>
        <v>254000</v>
      </c>
    </row>
    <row r="6" spans="1:14" s="1049" customFormat="1">
      <c r="A6" s="1906"/>
      <c r="B6" s="1188" t="s">
        <v>968</v>
      </c>
      <c r="C6" s="1189">
        <v>120000</v>
      </c>
      <c r="D6" s="1199">
        <f t="shared" si="0"/>
        <v>32400.000000000004</v>
      </c>
      <c r="E6" s="1200">
        <f t="shared" si="1"/>
        <v>152400</v>
      </c>
      <c r="F6" s="1201"/>
      <c r="G6" s="1199">
        <f t="shared" si="2"/>
        <v>0</v>
      </c>
      <c r="H6" s="1200">
        <f t="shared" si="3"/>
        <v>0</v>
      </c>
      <c r="I6" s="1201"/>
      <c r="J6" s="1199">
        <f t="shared" si="4"/>
        <v>0</v>
      </c>
      <c r="K6" s="1200">
        <f t="shared" si="5"/>
        <v>0</v>
      </c>
      <c r="L6" s="1202">
        <f t="shared" si="6"/>
        <v>120000</v>
      </c>
      <c r="M6" s="1199">
        <f t="shared" si="6"/>
        <v>32400.000000000004</v>
      </c>
      <c r="N6" s="1200">
        <f t="shared" si="6"/>
        <v>152400</v>
      </c>
    </row>
    <row r="7" spans="1:14" s="1049" customFormat="1">
      <c r="A7" s="1908" t="s">
        <v>969</v>
      </c>
      <c r="B7" s="1188" t="s">
        <v>710</v>
      </c>
      <c r="C7" s="1189">
        <v>200000</v>
      </c>
      <c r="D7" s="1199">
        <f t="shared" si="0"/>
        <v>54000</v>
      </c>
      <c r="E7" s="1200">
        <f t="shared" si="1"/>
        <v>254000</v>
      </c>
      <c r="F7" s="1201"/>
      <c r="G7" s="1199">
        <f t="shared" si="2"/>
        <v>0</v>
      </c>
      <c r="H7" s="1200">
        <f t="shared" si="3"/>
        <v>0</v>
      </c>
      <c r="I7" s="1201"/>
      <c r="J7" s="1199">
        <f t="shared" si="4"/>
        <v>0</v>
      </c>
      <c r="K7" s="1200">
        <f t="shared" si="5"/>
        <v>0</v>
      </c>
      <c r="L7" s="1202">
        <f t="shared" si="6"/>
        <v>200000</v>
      </c>
      <c r="M7" s="1199">
        <f t="shared" si="6"/>
        <v>54000</v>
      </c>
      <c r="N7" s="1200">
        <f t="shared" si="6"/>
        <v>254000</v>
      </c>
    </row>
    <row r="8" spans="1:14" s="1049" customFormat="1">
      <c r="A8" s="1908"/>
      <c r="B8" s="1188" t="s">
        <v>970</v>
      </c>
      <c r="C8" s="1189"/>
      <c r="D8" s="1199"/>
      <c r="E8" s="1200"/>
      <c r="F8" s="1201">
        <v>189120</v>
      </c>
      <c r="G8" s="1199">
        <f>F8*0.27</f>
        <v>51062.400000000001</v>
      </c>
      <c r="H8" s="1200">
        <f>SUM(F8:G8)</f>
        <v>240182.39999999999</v>
      </c>
      <c r="I8" s="1201"/>
      <c r="J8" s="1199">
        <f>I8*0.27</f>
        <v>0</v>
      </c>
      <c r="K8" s="1200">
        <f>SUM(I8:J8)</f>
        <v>0</v>
      </c>
      <c r="L8" s="1202">
        <f>SUM(C8,F8,I8)</f>
        <v>189120</v>
      </c>
      <c r="M8" s="1199">
        <f>SUM(D8,G8,J8)</f>
        <v>51062.400000000001</v>
      </c>
      <c r="N8" s="1200">
        <f>SUM(E8,H8,K8)</f>
        <v>240182.39999999999</v>
      </c>
    </row>
    <row r="9" spans="1:14" s="1049" customFormat="1">
      <c r="A9" s="1906"/>
      <c r="B9" s="1188" t="s">
        <v>971</v>
      </c>
      <c r="C9" s="1189">
        <v>200000</v>
      </c>
      <c r="D9" s="1199">
        <f t="shared" si="0"/>
        <v>54000</v>
      </c>
      <c r="E9" s="1200">
        <f t="shared" si="1"/>
        <v>254000</v>
      </c>
      <c r="F9" s="1201"/>
      <c r="G9" s="1199">
        <f t="shared" si="2"/>
        <v>0</v>
      </c>
      <c r="H9" s="1200">
        <f t="shared" si="3"/>
        <v>0</v>
      </c>
      <c r="I9" s="1201"/>
      <c r="J9" s="1199">
        <f t="shared" si="4"/>
        <v>0</v>
      </c>
      <c r="K9" s="1200">
        <f t="shared" si="5"/>
        <v>0</v>
      </c>
      <c r="L9" s="1202">
        <f t="shared" si="6"/>
        <v>200000</v>
      </c>
      <c r="M9" s="1199">
        <f t="shared" si="6"/>
        <v>54000</v>
      </c>
      <c r="N9" s="1200">
        <f t="shared" si="6"/>
        <v>254000</v>
      </c>
    </row>
    <row r="10" spans="1:14" s="1049" customFormat="1">
      <c r="A10" s="1908" t="s">
        <v>972</v>
      </c>
      <c r="B10" s="1188" t="s">
        <v>973</v>
      </c>
      <c r="C10" s="1189"/>
      <c r="D10" s="1199">
        <f t="shared" si="0"/>
        <v>0</v>
      </c>
      <c r="E10" s="1200">
        <f t="shared" si="1"/>
        <v>0</v>
      </c>
      <c r="F10" s="1201"/>
      <c r="G10" s="1199">
        <f t="shared" si="2"/>
        <v>0</v>
      </c>
      <c r="H10" s="1200">
        <f t="shared" si="3"/>
        <v>0</v>
      </c>
      <c r="I10" s="1201">
        <v>1500000</v>
      </c>
      <c r="J10" s="1199">
        <f t="shared" si="4"/>
        <v>405000</v>
      </c>
      <c r="K10" s="1200">
        <f t="shared" si="5"/>
        <v>1905000</v>
      </c>
      <c r="L10" s="1202">
        <f t="shared" si="6"/>
        <v>1500000</v>
      </c>
      <c r="M10" s="1199">
        <f t="shared" si="6"/>
        <v>405000</v>
      </c>
      <c r="N10" s="1200">
        <f t="shared" si="6"/>
        <v>1905000</v>
      </c>
    </row>
    <row r="11" spans="1:14" s="1049" customFormat="1">
      <c r="A11" s="1908"/>
      <c r="B11" s="1188" t="s">
        <v>711</v>
      </c>
      <c r="C11" s="1189">
        <v>50000</v>
      </c>
      <c r="D11" s="1199">
        <f t="shared" si="0"/>
        <v>13500</v>
      </c>
      <c r="E11" s="1200">
        <f t="shared" si="1"/>
        <v>63500</v>
      </c>
      <c r="F11" s="1201"/>
      <c r="G11" s="1199">
        <f t="shared" si="2"/>
        <v>0</v>
      </c>
      <c r="H11" s="1200">
        <f t="shared" si="3"/>
        <v>0</v>
      </c>
      <c r="I11" s="1201"/>
      <c r="J11" s="1199">
        <f t="shared" si="4"/>
        <v>0</v>
      </c>
      <c r="K11" s="1200">
        <f t="shared" si="5"/>
        <v>0</v>
      </c>
      <c r="L11" s="1202">
        <f t="shared" si="6"/>
        <v>50000</v>
      </c>
      <c r="M11" s="1199">
        <f t="shared" si="6"/>
        <v>13500</v>
      </c>
      <c r="N11" s="1200">
        <f t="shared" si="6"/>
        <v>63500</v>
      </c>
    </row>
    <row r="12" spans="1:14" s="1049" customFormat="1">
      <c r="A12" s="1908"/>
      <c r="B12" s="1449" t="s">
        <v>974</v>
      </c>
      <c r="C12" s="1189">
        <v>300000</v>
      </c>
      <c r="D12" s="1199">
        <f t="shared" si="0"/>
        <v>81000</v>
      </c>
      <c r="E12" s="1200">
        <f t="shared" si="1"/>
        <v>381000</v>
      </c>
      <c r="F12" s="1201"/>
      <c r="G12" s="1199">
        <f t="shared" si="2"/>
        <v>0</v>
      </c>
      <c r="H12" s="1200">
        <f t="shared" si="3"/>
        <v>0</v>
      </c>
      <c r="I12" s="1201"/>
      <c r="J12" s="1199">
        <f t="shared" si="4"/>
        <v>0</v>
      </c>
      <c r="K12" s="1200">
        <f t="shared" si="5"/>
        <v>0</v>
      </c>
      <c r="L12" s="1202">
        <f t="shared" si="6"/>
        <v>300000</v>
      </c>
      <c r="M12" s="1199">
        <f t="shared" si="6"/>
        <v>81000</v>
      </c>
      <c r="N12" s="1200">
        <f t="shared" si="6"/>
        <v>381000</v>
      </c>
    </row>
    <row r="13" spans="1:14" s="1049" customFormat="1">
      <c r="A13" s="1927" t="s">
        <v>975</v>
      </c>
      <c r="B13" s="1449" t="s">
        <v>976</v>
      </c>
      <c r="C13" s="1189"/>
      <c r="D13" s="1199">
        <f>C13*0.27</f>
        <v>0</v>
      </c>
      <c r="E13" s="1200">
        <f>SUM(C13:D13)</f>
        <v>0</v>
      </c>
      <c r="F13" s="1201">
        <v>100000</v>
      </c>
      <c r="G13" s="1199">
        <f>F13*0.27</f>
        <v>27000</v>
      </c>
      <c r="H13" s="1200">
        <f>SUM(F13:G13)</f>
        <v>127000</v>
      </c>
      <c r="I13" s="1201"/>
      <c r="J13" s="1199">
        <f>I13*0.27</f>
        <v>0</v>
      </c>
      <c r="K13" s="1200">
        <f t="shared" si="5"/>
        <v>0</v>
      </c>
      <c r="L13" s="1202">
        <v>100000</v>
      </c>
      <c r="M13" s="1199">
        <v>27000</v>
      </c>
      <c r="N13" s="1200">
        <f>SUM(E13,H13,K13)</f>
        <v>127000</v>
      </c>
    </row>
    <row r="14" spans="1:14" s="1049" customFormat="1" ht="12.75" customHeight="1">
      <c r="A14" s="1928"/>
      <c r="B14" s="1188" t="s">
        <v>712</v>
      </c>
      <c r="C14" s="1189"/>
      <c r="D14" s="1199">
        <f t="shared" si="0"/>
        <v>0</v>
      </c>
      <c r="E14" s="1200">
        <f t="shared" si="1"/>
        <v>0</v>
      </c>
      <c r="F14" s="1201">
        <v>500000</v>
      </c>
      <c r="G14" s="1199">
        <f t="shared" si="2"/>
        <v>135000</v>
      </c>
      <c r="H14" s="1200">
        <f t="shared" si="3"/>
        <v>635000</v>
      </c>
      <c r="I14" s="1201"/>
      <c r="J14" s="1199">
        <f t="shared" si="4"/>
        <v>0</v>
      </c>
      <c r="K14" s="1200">
        <f t="shared" si="5"/>
        <v>0</v>
      </c>
      <c r="L14" s="1202">
        <f>SUM(C14,F14)</f>
        <v>500000</v>
      </c>
      <c r="M14" s="1199">
        <f t="shared" si="6"/>
        <v>135000</v>
      </c>
      <c r="N14" s="1200">
        <f t="shared" si="6"/>
        <v>635000</v>
      </c>
    </row>
    <row r="15" spans="1:14" s="1049" customFormat="1">
      <c r="A15" s="1908" t="s">
        <v>713</v>
      </c>
      <c r="B15" s="1188" t="s">
        <v>977</v>
      </c>
      <c r="C15" s="1189"/>
      <c r="D15" s="1199">
        <f t="shared" si="0"/>
        <v>0</v>
      </c>
      <c r="E15" s="1200">
        <f t="shared" si="1"/>
        <v>0</v>
      </c>
      <c r="F15" s="1201">
        <v>100000</v>
      </c>
      <c r="G15" s="1199">
        <f t="shared" si="2"/>
        <v>27000</v>
      </c>
      <c r="H15" s="1200">
        <f t="shared" si="3"/>
        <v>127000</v>
      </c>
      <c r="I15" s="1201"/>
      <c r="J15" s="1199">
        <f t="shared" si="4"/>
        <v>0</v>
      </c>
      <c r="K15" s="1200">
        <f t="shared" si="5"/>
        <v>0</v>
      </c>
      <c r="L15" s="1202">
        <f>SUM(C15,F15,I15)</f>
        <v>100000</v>
      </c>
      <c r="M15" s="1199">
        <f t="shared" si="6"/>
        <v>27000</v>
      </c>
      <c r="N15" s="1200">
        <f t="shared" si="6"/>
        <v>127000</v>
      </c>
    </row>
    <row r="16" spans="1:14" s="1049" customFormat="1" ht="15" customHeight="1">
      <c r="A16" s="1906"/>
      <c r="B16" s="1188" t="s">
        <v>712</v>
      </c>
      <c r="C16" s="1189"/>
      <c r="D16" s="1199">
        <f t="shared" si="0"/>
        <v>0</v>
      </c>
      <c r="E16" s="1200">
        <f t="shared" si="1"/>
        <v>0</v>
      </c>
      <c r="F16" s="1201">
        <v>400000</v>
      </c>
      <c r="G16" s="1199">
        <f t="shared" si="2"/>
        <v>108000</v>
      </c>
      <c r="H16" s="1200">
        <f t="shared" si="3"/>
        <v>508000</v>
      </c>
      <c r="I16" s="1201"/>
      <c r="J16" s="1199">
        <f t="shared" si="4"/>
        <v>0</v>
      </c>
      <c r="K16" s="1200">
        <f t="shared" si="5"/>
        <v>0</v>
      </c>
      <c r="L16" s="1202">
        <f t="shared" si="6"/>
        <v>400000</v>
      </c>
      <c r="M16" s="1199">
        <f t="shared" si="6"/>
        <v>108000</v>
      </c>
      <c r="N16" s="1200">
        <f t="shared" si="6"/>
        <v>508000</v>
      </c>
    </row>
    <row r="17" spans="1:14" s="1049" customFormat="1">
      <c r="A17" s="1187" t="s">
        <v>978</v>
      </c>
      <c r="B17" s="1188" t="s">
        <v>714</v>
      </c>
      <c r="C17" s="1189"/>
      <c r="D17" s="1199">
        <f t="shared" si="0"/>
        <v>0</v>
      </c>
      <c r="E17" s="1200">
        <f t="shared" si="1"/>
        <v>0</v>
      </c>
      <c r="F17" s="1201">
        <v>150000</v>
      </c>
      <c r="G17" s="1199">
        <f t="shared" si="2"/>
        <v>40500</v>
      </c>
      <c r="H17" s="1200">
        <f t="shared" si="3"/>
        <v>190500</v>
      </c>
      <c r="I17" s="1201"/>
      <c r="J17" s="1199">
        <f t="shared" si="4"/>
        <v>0</v>
      </c>
      <c r="K17" s="1200">
        <f t="shared" si="5"/>
        <v>0</v>
      </c>
      <c r="L17" s="1202">
        <f t="shared" si="6"/>
        <v>150000</v>
      </c>
      <c r="M17" s="1199">
        <f t="shared" si="6"/>
        <v>40500</v>
      </c>
      <c r="N17" s="1200">
        <f t="shared" si="6"/>
        <v>190500</v>
      </c>
    </row>
    <row r="18" spans="1:14" s="1049" customFormat="1">
      <c r="A18" s="1432" t="s">
        <v>979</v>
      </c>
      <c r="B18" s="1188" t="s">
        <v>980</v>
      </c>
      <c r="C18" s="1189">
        <v>550000</v>
      </c>
      <c r="D18" s="1199">
        <f t="shared" si="0"/>
        <v>148500</v>
      </c>
      <c r="E18" s="1200">
        <f t="shared" si="1"/>
        <v>698500</v>
      </c>
      <c r="F18" s="1201"/>
      <c r="G18" s="1199">
        <f t="shared" si="2"/>
        <v>0</v>
      </c>
      <c r="H18" s="1200">
        <f t="shared" si="3"/>
        <v>0</v>
      </c>
      <c r="I18" s="1201"/>
      <c r="J18" s="1199">
        <f t="shared" si="4"/>
        <v>0</v>
      </c>
      <c r="K18" s="1200">
        <f t="shared" si="5"/>
        <v>0</v>
      </c>
      <c r="L18" s="1202">
        <f t="shared" si="6"/>
        <v>550000</v>
      </c>
      <c r="M18" s="1199">
        <f t="shared" si="6"/>
        <v>148500</v>
      </c>
      <c r="N18" s="1200">
        <f t="shared" si="6"/>
        <v>698500</v>
      </c>
    </row>
    <row r="19" spans="1:14" s="1049" customFormat="1">
      <c r="A19" s="1187" t="s">
        <v>715</v>
      </c>
      <c r="B19" s="1188" t="s">
        <v>981</v>
      </c>
      <c r="C19" s="1189"/>
      <c r="D19" s="1199">
        <f t="shared" si="0"/>
        <v>0</v>
      </c>
      <c r="E19" s="1200">
        <f t="shared" si="1"/>
        <v>0</v>
      </c>
      <c r="F19" s="1201">
        <v>500000</v>
      </c>
      <c r="G19" s="1199">
        <f t="shared" si="2"/>
        <v>135000</v>
      </c>
      <c r="H19" s="1200">
        <f t="shared" si="3"/>
        <v>635000</v>
      </c>
      <c r="I19" s="1201"/>
      <c r="J19" s="1199">
        <f t="shared" si="4"/>
        <v>0</v>
      </c>
      <c r="K19" s="1200">
        <f t="shared" si="5"/>
        <v>0</v>
      </c>
      <c r="L19" s="1202">
        <f t="shared" si="6"/>
        <v>500000</v>
      </c>
      <c r="M19" s="1199">
        <f t="shared" si="6"/>
        <v>135000</v>
      </c>
      <c r="N19" s="1200">
        <f t="shared" si="6"/>
        <v>635000</v>
      </c>
    </row>
    <row r="20" spans="1:14" s="1049" customFormat="1">
      <c r="A20" s="1187" t="s">
        <v>716</v>
      </c>
      <c r="B20" s="1188" t="s">
        <v>982</v>
      </c>
      <c r="C20" s="1189"/>
      <c r="D20" s="1199">
        <f>C20*0.27</f>
        <v>0</v>
      </c>
      <c r="E20" s="1200">
        <f t="shared" si="1"/>
        <v>0</v>
      </c>
      <c r="F20" s="1201">
        <v>850000</v>
      </c>
      <c r="G20" s="1199">
        <f t="shared" si="2"/>
        <v>229500.00000000003</v>
      </c>
      <c r="H20" s="1200">
        <f t="shared" si="3"/>
        <v>1079500</v>
      </c>
      <c r="I20" s="1201"/>
      <c r="J20" s="1199">
        <f t="shared" si="4"/>
        <v>0</v>
      </c>
      <c r="K20" s="1200">
        <f t="shared" si="5"/>
        <v>0</v>
      </c>
      <c r="L20" s="1202">
        <f t="shared" si="6"/>
        <v>850000</v>
      </c>
      <c r="M20" s="1199">
        <f t="shared" si="6"/>
        <v>229500.00000000003</v>
      </c>
      <c r="N20" s="1200">
        <f t="shared" si="6"/>
        <v>1079500</v>
      </c>
    </row>
    <row r="21" spans="1:14" s="1049" customFormat="1">
      <c r="A21" s="1187" t="s">
        <v>983</v>
      </c>
      <c r="B21" s="1188" t="s">
        <v>984</v>
      </c>
      <c r="C21" s="1189"/>
      <c r="D21" s="1199">
        <f t="shared" si="0"/>
        <v>0</v>
      </c>
      <c r="E21" s="1200">
        <f t="shared" si="1"/>
        <v>0</v>
      </c>
      <c r="F21" s="1201">
        <v>240000</v>
      </c>
      <c r="G21" s="1199">
        <f t="shared" si="2"/>
        <v>64800.000000000007</v>
      </c>
      <c r="H21" s="1200">
        <f t="shared" si="3"/>
        <v>304800</v>
      </c>
      <c r="I21" s="1201"/>
      <c r="J21" s="1199">
        <f t="shared" si="4"/>
        <v>0</v>
      </c>
      <c r="K21" s="1200">
        <f t="shared" si="5"/>
        <v>0</v>
      </c>
      <c r="L21" s="1202">
        <f t="shared" si="6"/>
        <v>240000</v>
      </c>
      <c r="M21" s="1199">
        <f t="shared" si="6"/>
        <v>64800.000000000007</v>
      </c>
      <c r="N21" s="1200">
        <f t="shared" si="6"/>
        <v>304800</v>
      </c>
    </row>
    <row r="22" spans="1:14" s="1049" customFormat="1">
      <c r="A22" s="1432" t="s">
        <v>985</v>
      </c>
      <c r="B22" s="1188" t="s">
        <v>986</v>
      </c>
      <c r="C22" s="1189"/>
      <c r="D22" s="1199">
        <f t="shared" si="0"/>
        <v>0</v>
      </c>
      <c r="E22" s="1200">
        <f t="shared" si="1"/>
        <v>0</v>
      </c>
      <c r="F22" s="1201">
        <v>200000</v>
      </c>
      <c r="G22" s="1199">
        <f t="shared" si="2"/>
        <v>54000</v>
      </c>
      <c r="H22" s="1200">
        <f t="shared" si="3"/>
        <v>254000</v>
      </c>
      <c r="I22" s="1201"/>
      <c r="J22" s="1199">
        <f t="shared" si="4"/>
        <v>0</v>
      </c>
      <c r="K22" s="1200">
        <f t="shared" si="5"/>
        <v>0</v>
      </c>
      <c r="L22" s="1202">
        <f t="shared" si="6"/>
        <v>200000</v>
      </c>
      <c r="M22" s="1199">
        <f t="shared" si="6"/>
        <v>54000</v>
      </c>
      <c r="N22" s="1200">
        <f t="shared" si="6"/>
        <v>254000</v>
      </c>
    </row>
    <row r="23" spans="1:14" s="1049" customFormat="1">
      <c r="A23" s="1908" t="s">
        <v>987</v>
      </c>
      <c r="B23" s="1188" t="s">
        <v>988</v>
      </c>
      <c r="C23" s="1189"/>
      <c r="D23" s="1199">
        <f t="shared" si="0"/>
        <v>0</v>
      </c>
      <c r="E23" s="1200">
        <f t="shared" si="1"/>
        <v>0</v>
      </c>
      <c r="F23" s="1201">
        <v>250000</v>
      </c>
      <c r="G23" s="1199">
        <f t="shared" si="2"/>
        <v>67500</v>
      </c>
      <c r="H23" s="1200">
        <f t="shared" si="3"/>
        <v>317500</v>
      </c>
      <c r="I23" s="1201"/>
      <c r="J23" s="1199">
        <f t="shared" si="4"/>
        <v>0</v>
      </c>
      <c r="K23" s="1200">
        <f t="shared" si="5"/>
        <v>0</v>
      </c>
      <c r="L23" s="1202">
        <f t="shared" si="6"/>
        <v>250000</v>
      </c>
      <c r="M23" s="1199">
        <f t="shared" si="6"/>
        <v>67500</v>
      </c>
      <c r="N23" s="1200">
        <f t="shared" si="6"/>
        <v>317500</v>
      </c>
    </row>
    <row r="24" spans="1:14" s="1049" customFormat="1">
      <c r="A24" s="1906"/>
      <c r="B24" s="1188" t="s">
        <v>989</v>
      </c>
      <c r="C24" s="1189"/>
      <c r="D24" s="1199">
        <f t="shared" si="0"/>
        <v>0</v>
      </c>
      <c r="E24" s="1200">
        <f t="shared" si="1"/>
        <v>0</v>
      </c>
      <c r="F24" s="1201">
        <v>500000</v>
      </c>
      <c r="G24" s="1199">
        <f t="shared" si="2"/>
        <v>135000</v>
      </c>
      <c r="H24" s="1200">
        <f t="shared" si="3"/>
        <v>635000</v>
      </c>
      <c r="I24" s="1201"/>
      <c r="J24" s="1199">
        <f t="shared" si="4"/>
        <v>0</v>
      </c>
      <c r="K24" s="1200">
        <f t="shared" si="5"/>
        <v>0</v>
      </c>
      <c r="L24" s="1202">
        <f t="shared" si="6"/>
        <v>500000</v>
      </c>
      <c r="M24" s="1199">
        <f t="shared" si="6"/>
        <v>135000</v>
      </c>
      <c r="N24" s="1200">
        <f t="shared" si="6"/>
        <v>635000</v>
      </c>
    </row>
    <row r="25" spans="1:14" s="1049" customFormat="1">
      <c r="A25" s="1907" t="s">
        <v>990</v>
      </c>
      <c r="B25" s="1188" t="s">
        <v>991</v>
      </c>
      <c r="C25" s="1189">
        <v>250000</v>
      </c>
      <c r="D25" s="1199">
        <f>C25*0.27</f>
        <v>67500</v>
      </c>
      <c r="E25" s="1200">
        <f>SUM(C25,D25)</f>
        <v>317500</v>
      </c>
      <c r="F25" s="1201"/>
      <c r="G25" s="1199">
        <f t="shared" si="2"/>
        <v>0</v>
      </c>
      <c r="H25" s="1200">
        <f t="shared" si="3"/>
        <v>0</v>
      </c>
      <c r="I25" s="1201"/>
      <c r="J25" s="1199">
        <f t="shared" si="4"/>
        <v>0</v>
      </c>
      <c r="K25" s="1200">
        <f t="shared" si="5"/>
        <v>0</v>
      </c>
      <c r="L25" s="1202">
        <f t="shared" si="6"/>
        <v>250000</v>
      </c>
      <c r="M25" s="1199">
        <f t="shared" si="6"/>
        <v>67500</v>
      </c>
      <c r="N25" s="1200">
        <f t="shared" si="6"/>
        <v>317500</v>
      </c>
    </row>
    <row r="26" spans="1:14" s="1049" customFormat="1">
      <c r="A26" s="1906"/>
      <c r="B26" s="1188" t="s">
        <v>992</v>
      </c>
      <c r="C26" s="1189">
        <v>500000</v>
      </c>
      <c r="D26" s="1199">
        <f>C26*0.27</f>
        <v>135000</v>
      </c>
      <c r="E26" s="1200">
        <f>SUM(C26,D26)</f>
        <v>635000</v>
      </c>
      <c r="F26" s="1201"/>
      <c r="G26" s="1199">
        <f t="shared" si="2"/>
        <v>0</v>
      </c>
      <c r="H26" s="1200">
        <f t="shared" si="3"/>
        <v>0</v>
      </c>
      <c r="I26" s="1201"/>
      <c r="J26" s="1199">
        <f t="shared" si="4"/>
        <v>0</v>
      </c>
      <c r="K26" s="1200">
        <f t="shared" si="5"/>
        <v>0</v>
      </c>
      <c r="L26" s="1202">
        <f t="shared" si="6"/>
        <v>500000</v>
      </c>
      <c r="M26" s="1199">
        <f t="shared" si="6"/>
        <v>135000</v>
      </c>
      <c r="N26" s="1200">
        <f t="shared" si="6"/>
        <v>635000</v>
      </c>
    </row>
    <row r="27" spans="1:14" s="1049" customFormat="1">
      <c r="A27" s="1187" t="s">
        <v>717</v>
      </c>
      <c r="B27" s="1188" t="s">
        <v>980</v>
      </c>
      <c r="C27" s="1189">
        <v>300000</v>
      </c>
      <c r="D27" s="1199">
        <f>C27*0.27</f>
        <v>81000</v>
      </c>
      <c r="E27" s="1200">
        <f>SUM(C27,D27)</f>
        <v>381000</v>
      </c>
      <c r="F27" s="1201"/>
      <c r="G27" s="1199">
        <f t="shared" si="2"/>
        <v>0</v>
      </c>
      <c r="H27" s="1200">
        <f t="shared" si="3"/>
        <v>0</v>
      </c>
      <c r="I27" s="1201"/>
      <c r="J27" s="1199">
        <f t="shared" si="4"/>
        <v>0</v>
      </c>
      <c r="K27" s="1200">
        <f t="shared" si="5"/>
        <v>0</v>
      </c>
      <c r="L27" s="1202">
        <f t="shared" si="6"/>
        <v>300000</v>
      </c>
      <c r="M27" s="1199">
        <f t="shared" si="6"/>
        <v>81000</v>
      </c>
      <c r="N27" s="1200">
        <f t="shared" si="6"/>
        <v>381000</v>
      </c>
    </row>
    <row r="28" spans="1:14" s="1049" customFormat="1">
      <c r="A28" s="1187" t="s">
        <v>993</v>
      </c>
      <c r="B28" s="1188" t="s">
        <v>980</v>
      </c>
      <c r="C28" s="1189">
        <v>300000</v>
      </c>
      <c r="D28" s="1199">
        <f t="shared" si="0"/>
        <v>81000</v>
      </c>
      <c r="E28" s="1200">
        <f t="shared" si="1"/>
        <v>381000</v>
      </c>
      <c r="F28" s="1201"/>
      <c r="G28" s="1199">
        <f t="shared" si="2"/>
        <v>0</v>
      </c>
      <c r="H28" s="1200">
        <f t="shared" si="3"/>
        <v>0</v>
      </c>
      <c r="I28" s="1201"/>
      <c r="J28" s="1199">
        <f t="shared" si="4"/>
        <v>0</v>
      </c>
      <c r="K28" s="1200">
        <f t="shared" si="5"/>
        <v>0</v>
      </c>
      <c r="L28" s="1202">
        <f t="shared" si="6"/>
        <v>300000</v>
      </c>
      <c r="M28" s="1199">
        <f t="shared" si="6"/>
        <v>81000</v>
      </c>
      <c r="N28" s="1200">
        <f t="shared" si="6"/>
        <v>381000</v>
      </c>
    </row>
    <row r="29" spans="1:14" s="1049" customFormat="1">
      <c r="A29" s="1187" t="s">
        <v>718</v>
      </c>
      <c r="B29" s="1188" t="s">
        <v>719</v>
      </c>
      <c r="C29" s="1189"/>
      <c r="D29" s="1199">
        <f t="shared" si="0"/>
        <v>0</v>
      </c>
      <c r="E29" s="1200">
        <f t="shared" si="1"/>
        <v>0</v>
      </c>
      <c r="F29" s="1201">
        <v>400000</v>
      </c>
      <c r="G29" s="1199">
        <f t="shared" si="2"/>
        <v>108000</v>
      </c>
      <c r="H29" s="1200">
        <f t="shared" si="3"/>
        <v>508000</v>
      </c>
      <c r="I29" s="1201"/>
      <c r="J29" s="1199">
        <f t="shared" si="4"/>
        <v>0</v>
      </c>
      <c r="K29" s="1200">
        <f t="shared" si="5"/>
        <v>0</v>
      </c>
      <c r="L29" s="1202">
        <f t="shared" si="6"/>
        <v>400000</v>
      </c>
      <c r="M29" s="1199">
        <f t="shared" si="6"/>
        <v>108000</v>
      </c>
      <c r="N29" s="1200">
        <f t="shared" si="6"/>
        <v>508000</v>
      </c>
    </row>
    <row r="30" spans="1:14" s="1049" customFormat="1" ht="13.5" thickBot="1">
      <c r="A30" s="1450"/>
      <c r="B30" s="1195"/>
      <c r="C30" s="1204"/>
      <c r="D30" s="1205"/>
      <c r="E30" s="1206"/>
      <c r="F30" s="1207"/>
      <c r="G30" s="1205"/>
      <c r="H30" s="1206"/>
      <c r="I30" s="1207"/>
      <c r="J30" s="1205"/>
      <c r="K30" s="1206"/>
      <c r="L30" s="1208"/>
      <c r="M30" s="1205"/>
      <c r="N30" s="1206"/>
    </row>
    <row r="31" spans="1:14" s="1049" customFormat="1" ht="21.75" customHeight="1" thickBot="1">
      <c r="A31" s="1210" t="s">
        <v>620</v>
      </c>
      <c r="B31" s="1216"/>
      <c r="C31" s="1211">
        <f t="shared" ref="C31:N31" si="7">SUM(C5:C30)</f>
        <v>2770000</v>
      </c>
      <c r="D31" s="1451">
        <f t="shared" si="7"/>
        <v>747900</v>
      </c>
      <c r="E31" s="1213">
        <f t="shared" si="7"/>
        <v>3517900</v>
      </c>
      <c r="F31" s="1211">
        <f t="shared" si="7"/>
        <v>4579120</v>
      </c>
      <c r="G31" s="1212">
        <f t="shared" si="7"/>
        <v>1236362.3999999999</v>
      </c>
      <c r="H31" s="1213">
        <f t="shared" si="7"/>
        <v>5815482.4000000004</v>
      </c>
      <c r="I31" s="1211">
        <f t="shared" si="7"/>
        <v>1500000</v>
      </c>
      <c r="J31" s="1212">
        <f t="shared" si="7"/>
        <v>405000</v>
      </c>
      <c r="K31" s="1213">
        <f t="shared" si="7"/>
        <v>1905000</v>
      </c>
      <c r="L31" s="1214">
        <f t="shared" si="7"/>
        <v>8849120</v>
      </c>
      <c r="M31" s="1212">
        <f t="shared" si="7"/>
        <v>2389262.4</v>
      </c>
      <c r="N31" s="1213">
        <f t="shared" si="7"/>
        <v>11238382.4</v>
      </c>
    </row>
    <row r="32" spans="1:14" s="1198" customFormat="1">
      <c r="A32" s="1196"/>
      <c r="B32" s="1197"/>
      <c r="C32" s="1175"/>
      <c r="D32" s="1175"/>
      <c r="E32" s="1175"/>
      <c r="F32" s="1175"/>
      <c r="G32" s="1175"/>
      <c r="H32" s="1175"/>
      <c r="I32" s="1175"/>
      <c r="J32" s="1175"/>
      <c r="K32" s="1175"/>
      <c r="L32" s="1175"/>
      <c r="M32" s="1175"/>
      <c r="N32" s="1175"/>
    </row>
    <row r="33" spans="1:14" s="1049" customFormat="1" ht="20.25" customHeight="1">
      <c r="A33" s="1865" t="s">
        <v>1048</v>
      </c>
      <c r="B33" s="1865"/>
      <c r="C33" s="1865"/>
      <c r="D33" s="1865"/>
      <c r="E33" s="1865"/>
      <c r="F33" s="1865"/>
      <c r="G33" s="1865"/>
      <c r="H33" s="1865"/>
      <c r="I33" s="1865"/>
      <c r="J33" s="1865"/>
      <c r="K33" s="1865"/>
      <c r="L33" s="1865"/>
      <c r="M33" s="1865"/>
      <c r="N33" s="1865"/>
    </row>
    <row r="34" spans="1:14" s="1049" customFormat="1" ht="20.25" customHeight="1" thickBot="1">
      <c r="A34" s="1435"/>
      <c r="B34" s="1435"/>
      <c r="C34" s="1435"/>
      <c r="D34" s="1435"/>
      <c r="E34" s="1435"/>
      <c r="F34" s="1435"/>
      <c r="G34" s="1435"/>
      <c r="H34" s="1435"/>
      <c r="I34" s="1435"/>
      <c r="J34" s="1435"/>
      <c r="K34" s="1435"/>
      <c r="L34" s="1435"/>
      <c r="M34" s="1435"/>
      <c r="N34" s="1341" t="s">
        <v>1029</v>
      </c>
    </row>
    <row r="35" spans="1:14" s="1050" customFormat="1" ht="24.6" customHeight="1">
      <c r="A35" s="1909" t="s">
        <v>701</v>
      </c>
      <c r="B35" s="1911" t="s">
        <v>702</v>
      </c>
      <c r="C35" s="1913" t="s">
        <v>703</v>
      </c>
      <c r="D35" s="1914"/>
      <c r="E35" s="1915"/>
      <c r="F35" s="1913" t="s">
        <v>704</v>
      </c>
      <c r="G35" s="1914"/>
      <c r="H35" s="1915"/>
      <c r="I35" s="1916" t="s">
        <v>705</v>
      </c>
      <c r="J35" s="1914"/>
      <c r="K35" s="1917"/>
      <c r="L35" s="1913" t="s">
        <v>459</v>
      </c>
      <c r="M35" s="1914"/>
      <c r="N35" s="1915"/>
    </row>
    <row r="36" spans="1:14" s="1051" customFormat="1" ht="24.6" customHeight="1" thickBot="1">
      <c r="A36" s="1910"/>
      <c r="B36" s="1912"/>
      <c r="C36" s="1452" t="s">
        <v>706</v>
      </c>
      <c r="D36" s="1453" t="s">
        <v>994</v>
      </c>
      <c r="E36" s="1454" t="s">
        <v>121</v>
      </c>
      <c r="F36" s="1452" t="s">
        <v>706</v>
      </c>
      <c r="G36" s="1453" t="s">
        <v>994</v>
      </c>
      <c r="H36" s="1454" t="s">
        <v>121</v>
      </c>
      <c r="I36" s="1455" t="s">
        <v>706</v>
      </c>
      <c r="J36" s="1453" t="s">
        <v>994</v>
      </c>
      <c r="K36" s="1456" t="s">
        <v>121</v>
      </c>
      <c r="L36" s="1452" t="s">
        <v>706</v>
      </c>
      <c r="M36" s="1453" t="s">
        <v>994</v>
      </c>
      <c r="N36" s="1454" t="s">
        <v>121</v>
      </c>
    </row>
    <row r="37" spans="1:14" s="1049" customFormat="1">
      <c r="A37" s="1905" t="s">
        <v>995</v>
      </c>
      <c r="B37" s="1457" t="s">
        <v>996</v>
      </c>
      <c r="C37" s="1458">
        <v>220000</v>
      </c>
      <c r="D37" s="1459">
        <f t="shared" ref="D37:D41" si="8">C37*0.27</f>
        <v>59400.000000000007</v>
      </c>
      <c r="E37" s="1460">
        <f t="shared" ref="E37:E41" si="9">SUM(C37,D37)</f>
        <v>279400</v>
      </c>
      <c r="F37" s="1461"/>
      <c r="G37" s="1459">
        <f t="shared" ref="G37:G41" si="10">F37*0.27</f>
        <v>0</v>
      </c>
      <c r="H37" s="1460">
        <f t="shared" ref="H37:H41" si="11">SUM(F37,G37)</f>
        <v>0</v>
      </c>
      <c r="I37" s="1462"/>
      <c r="J37" s="1459">
        <f t="shared" ref="J37:J41" si="12">I37*0.27</f>
        <v>0</v>
      </c>
      <c r="K37" s="1463">
        <f>SUM(I37,J37)</f>
        <v>0</v>
      </c>
      <c r="L37" s="1461">
        <f t="shared" ref="L37:N41" si="13">SUM(C37,F37,I37)</f>
        <v>220000</v>
      </c>
      <c r="M37" s="1459">
        <f t="shared" si="13"/>
        <v>59400.000000000007</v>
      </c>
      <c r="N37" s="1460">
        <f t="shared" si="13"/>
        <v>279400</v>
      </c>
    </row>
    <row r="38" spans="1:14" s="1049" customFormat="1">
      <c r="A38" s="1906"/>
      <c r="B38" s="1464" t="s">
        <v>997</v>
      </c>
      <c r="C38" s="1465">
        <v>190000</v>
      </c>
      <c r="D38" s="1199">
        <f t="shared" si="8"/>
        <v>51300</v>
      </c>
      <c r="E38" s="1200">
        <f t="shared" si="9"/>
        <v>241300</v>
      </c>
      <c r="F38" s="1201"/>
      <c r="G38" s="1199">
        <f t="shared" si="10"/>
        <v>0</v>
      </c>
      <c r="H38" s="1200">
        <f t="shared" si="11"/>
        <v>0</v>
      </c>
      <c r="I38" s="1202"/>
      <c r="J38" s="1199">
        <f t="shared" si="12"/>
        <v>0</v>
      </c>
      <c r="K38" s="1203">
        <f>SUM(I38,J38)</f>
        <v>0</v>
      </c>
      <c r="L38" s="1201">
        <f t="shared" si="13"/>
        <v>190000</v>
      </c>
      <c r="M38" s="1199">
        <f t="shared" si="13"/>
        <v>51300</v>
      </c>
      <c r="N38" s="1200">
        <f t="shared" si="13"/>
        <v>241300</v>
      </c>
    </row>
    <row r="39" spans="1:14" s="1049" customFormat="1">
      <c r="A39" s="1907" t="s">
        <v>456</v>
      </c>
      <c r="B39" s="1464" t="s">
        <v>998</v>
      </c>
      <c r="C39" s="1465"/>
      <c r="D39" s="1199">
        <f t="shared" si="8"/>
        <v>0</v>
      </c>
      <c r="E39" s="1200">
        <f t="shared" si="9"/>
        <v>0</v>
      </c>
      <c r="F39" s="1201"/>
      <c r="G39" s="1199">
        <f t="shared" si="10"/>
        <v>0</v>
      </c>
      <c r="H39" s="1200">
        <f t="shared" si="11"/>
        <v>0</v>
      </c>
      <c r="I39" s="1202">
        <v>720000</v>
      </c>
      <c r="J39" s="1199">
        <f t="shared" si="12"/>
        <v>194400</v>
      </c>
      <c r="K39" s="1203">
        <f>SUM(I39,J39)</f>
        <v>914400</v>
      </c>
      <c r="L39" s="1201">
        <f t="shared" si="13"/>
        <v>720000</v>
      </c>
      <c r="M39" s="1199">
        <f t="shared" si="13"/>
        <v>194400</v>
      </c>
      <c r="N39" s="1200">
        <f t="shared" si="13"/>
        <v>914400</v>
      </c>
    </row>
    <row r="40" spans="1:14" s="1049" customFormat="1" ht="11.25" customHeight="1">
      <c r="A40" s="1908"/>
      <c r="B40" s="1918" t="s">
        <v>999</v>
      </c>
      <c r="C40" s="1465">
        <v>1000000</v>
      </c>
      <c r="D40" s="1199">
        <f t="shared" si="8"/>
        <v>270000</v>
      </c>
      <c r="E40" s="1200">
        <f t="shared" si="9"/>
        <v>1270000</v>
      </c>
      <c r="F40" s="1201"/>
      <c r="G40" s="1199">
        <f t="shared" si="10"/>
        <v>0</v>
      </c>
      <c r="H40" s="1200">
        <f t="shared" si="11"/>
        <v>0</v>
      </c>
      <c r="I40" s="1202"/>
      <c r="J40" s="1199">
        <f t="shared" si="12"/>
        <v>0</v>
      </c>
      <c r="K40" s="1203">
        <f>SUM(I41,J40)</f>
        <v>0</v>
      </c>
      <c r="L40" s="1201">
        <f t="shared" si="13"/>
        <v>1000000</v>
      </c>
      <c r="M40" s="1199">
        <f t="shared" si="13"/>
        <v>270000</v>
      </c>
      <c r="N40" s="1200">
        <f t="shared" si="13"/>
        <v>1270000</v>
      </c>
    </row>
    <row r="41" spans="1:14" s="1049" customFormat="1" ht="12.75" hidden="1" customHeight="1">
      <c r="A41" s="1906"/>
      <c r="B41" s="1919"/>
      <c r="C41" s="1465"/>
      <c r="D41" s="1199">
        <f t="shared" si="8"/>
        <v>0</v>
      </c>
      <c r="E41" s="1200">
        <f t="shared" si="9"/>
        <v>0</v>
      </c>
      <c r="F41" s="1201"/>
      <c r="G41" s="1199">
        <f t="shared" si="10"/>
        <v>0</v>
      </c>
      <c r="H41" s="1200">
        <f t="shared" si="11"/>
        <v>0</v>
      </c>
      <c r="I41" s="1202"/>
      <c r="J41" s="1199">
        <f t="shared" si="12"/>
        <v>0</v>
      </c>
      <c r="K41" s="1203">
        <f>SUM(I41,J41)</f>
        <v>0</v>
      </c>
      <c r="L41" s="1201">
        <f t="shared" si="13"/>
        <v>0</v>
      </c>
      <c r="M41" s="1199">
        <f t="shared" si="13"/>
        <v>0</v>
      </c>
      <c r="N41" s="1486">
        <f t="shared" si="13"/>
        <v>0</v>
      </c>
    </row>
    <row r="42" spans="1:14" s="1049" customFormat="1">
      <c r="A42" s="1466"/>
      <c r="B42" s="1467"/>
      <c r="C42" s="1465"/>
      <c r="D42" s="1199"/>
      <c r="E42" s="1200"/>
      <c r="F42" s="1201"/>
      <c r="G42" s="1199"/>
      <c r="H42" s="1200"/>
      <c r="I42" s="1202"/>
      <c r="J42" s="1199"/>
      <c r="K42" s="1203"/>
      <c r="L42" s="1201"/>
      <c r="M42" s="1199"/>
      <c r="N42" s="1200"/>
    </row>
    <row r="43" spans="1:14" s="1049" customFormat="1">
      <c r="A43" s="1433"/>
      <c r="B43" s="1468"/>
      <c r="C43" s="1465"/>
      <c r="D43" s="1199"/>
      <c r="E43" s="1200"/>
      <c r="F43" s="1201"/>
      <c r="G43" s="1199"/>
      <c r="H43" s="1200"/>
      <c r="I43" s="1202"/>
      <c r="J43" s="1199"/>
      <c r="K43" s="1203"/>
      <c r="L43" s="1201"/>
      <c r="M43" s="1199"/>
      <c r="N43" s="1200"/>
    </row>
    <row r="44" spans="1:14" s="1049" customFormat="1">
      <c r="A44" s="1433"/>
      <c r="B44" s="1469"/>
      <c r="C44" s="1465"/>
      <c r="D44" s="1199"/>
      <c r="E44" s="1200"/>
      <c r="F44" s="1201"/>
      <c r="G44" s="1199"/>
      <c r="H44" s="1200"/>
      <c r="I44" s="1202"/>
      <c r="J44" s="1199"/>
      <c r="K44" s="1203"/>
      <c r="L44" s="1201"/>
      <c r="M44" s="1199"/>
      <c r="N44" s="1200"/>
    </row>
    <row r="45" spans="1:14" s="1049" customFormat="1">
      <c r="A45" s="1433"/>
      <c r="B45" s="1469"/>
      <c r="C45" s="1465"/>
      <c r="D45" s="1199"/>
      <c r="E45" s="1200"/>
      <c r="F45" s="1201"/>
      <c r="G45" s="1199"/>
      <c r="H45" s="1200"/>
      <c r="I45" s="1202"/>
      <c r="J45" s="1199"/>
      <c r="K45" s="1203"/>
      <c r="L45" s="1201"/>
      <c r="M45" s="1199"/>
      <c r="N45" s="1200"/>
    </row>
    <row r="46" spans="1:14" s="1049" customFormat="1">
      <c r="A46" s="1194"/>
      <c r="B46" s="1469"/>
      <c r="C46" s="1465"/>
      <c r="D46" s="1199"/>
      <c r="E46" s="1200"/>
      <c r="F46" s="1201"/>
      <c r="G46" s="1199"/>
      <c r="H46" s="1200"/>
      <c r="I46" s="1202"/>
      <c r="J46" s="1199"/>
      <c r="K46" s="1203"/>
      <c r="L46" s="1201"/>
      <c r="M46" s="1199"/>
      <c r="N46" s="1200"/>
    </row>
    <row r="47" spans="1:14" s="1049" customFormat="1" ht="13.5" thickBot="1">
      <c r="A47" s="1470"/>
      <c r="B47" s="1471"/>
      <c r="C47" s="1472"/>
      <c r="D47" s="1205"/>
      <c r="E47" s="1206"/>
      <c r="F47" s="1207"/>
      <c r="G47" s="1205"/>
      <c r="H47" s="1206"/>
      <c r="I47" s="1208"/>
      <c r="J47" s="1205"/>
      <c r="K47" s="1209"/>
      <c r="L47" s="1207"/>
      <c r="M47" s="1205"/>
      <c r="N47" s="1206"/>
    </row>
    <row r="48" spans="1:14" s="1049" customFormat="1" ht="23.25" customHeight="1" thickBot="1">
      <c r="A48" s="1210"/>
      <c r="B48" s="1217"/>
      <c r="C48" s="1211">
        <f t="shared" ref="C48:N48" si="14">SUM(C37:C47)</f>
        <v>1410000</v>
      </c>
      <c r="D48" s="1212">
        <f t="shared" si="14"/>
        <v>380700</v>
      </c>
      <c r="E48" s="1213">
        <f t="shared" si="14"/>
        <v>1790700</v>
      </c>
      <c r="F48" s="1211">
        <f t="shared" si="14"/>
        <v>0</v>
      </c>
      <c r="G48" s="1212">
        <f t="shared" si="14"/>
        <v>0</v>
      </c>
      <c r="H48" s="1213">
        <f t="shared" si="14"/>
        <v>0</v>
      </c>
      <c r="I48" s="1214">
        <f t="shared" si="14"/>
        <v>720000</v>
      </c>
      <c r="J48" s="1212">
        <f t="shared" si="14"/>
        <v>194400</v>
      </c>
      <c r="K48" s="1215">
        <f t="shared" si="14"/>
        <v>914400</v>
      </c>
      <c r="L48" s="1211">
        <f t="shared" si="14"/>
        <v>2130000</v>
      </c>
      <c r="M48" s="1212">
        <f t="shared" si="14"/>
        <v>575100</v>
      </c>
      <c r="N48" s="1213">
        <f t="shared" si="14"/>
        <v>2705100</v>
      </c>
    </row>
    <row r="49" spans="1:2" s="1049" customFormat="1"/>
    <row r="50" spans="1:2" ht="18" customHeight="1">
      <c r="A50" s="1053"/>
      <c r="B50" s="1053"/>
    </row>
  </sheetData>
  <mergeCells count="24">
    <mergeCell ref="A23:A24"/>
    <mergeCell ref="A1:N1"/>
    <mergeCell ref="A3:A4"/>
    <mergeCell ref="B3:B4"/>
    <mergeCell ref="C3:E3"/>
    <mergeCell ref="F3:H3"/>
    <mergeCell ref="I3:K3"/>
    <mergeCell ref="L3:N3"/>
    <mergeCell ref="A5:A6"/>
    <mergeCell ref="A7:A9"/>
    <mergeCell ref="A10:A12"/>
    <mergeCell ref="A13:A14"/>
    <mergeCell ref="A15:A16"/>
    <mergeCell ref="A37:A38"/>
    <mergeCell ref="A39:A41"/>
    <mergeCell ref="A25:A26"/>
    <mergeCell ref="A33:N33"/>
    <mergeCell ref="A35:A36"/>
    <mergeCell ref="B35:B36"/>
    <mergeCell ref="C35:E35"/>
    <mergeCell ref="F35:H35"/>
    <mergeCell ref="I35:K35"/>
    <mergeCell ref="L35:N35"/>
    <mergeCell ref="B40:B4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0" orientation="landscape" r:id="rId1"/>
  <headerFooter>
    <oddHeader>&amp;R&amp;"Times New Roman CE,Dőlt"&amp;14 10. sz. tájékoztató tábla</oddHeader>
  </headerFooter>
  <rowBreaks count="1" manualBreakCount="1">
    <brk id="32" max="1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dimension ref="A1:N42"/>
  <sheetViews>
    <sheetView zoomScaleNormal="100" workbookViewId="0">
      <selection sqref="A1:N1"/>
    </sheetView>
  </sheetViews>
  <sheetFormatPr defaultRowHeight="12.75"/>
  <cols>
    <col min="1" max="1" width="18.6640625" bestFit="1" customWidth="1"/>
    <col min="2" max="2" width="55.33203125" style="1046" customWidth="1"/>
    <col min="3" max="3" width="10.6640625" bestFit="1" customWidth="1"/>
    <col min="6" max="6" width="10.6640625" bestFit="1" customWidth="1"/>
    <col min="8" max="8" width="11.1640625" customWidth="1"/>
    <col min="9" max="9" width="10.6640625" bestFit="1" customWidth="1"/>
    <col min="11" max="11" width="10.33203125" customWidth="1"/>
    <col min="14" max="14" width="10.1640625" customWidth="1"/>
    <col min="257" max="257" width="18.6640625" bestFit="1" customWidth="1"/>
    <col min="258" max="258" width="55.33203125" customWidth="1"/>
    <col min="259" max="259" width="10.6640625" bestFit="1" customWidth="1"/>
    <col min="262" max="262" width="10.6640625" bestFit="1" customWidth="1"/>
    <col min="264" max="264" width="11.1640625" customWidth="1"/>
    <col min="265" max="265" width="10.6640625" bestFit="1" customWidth="1"/>
    <col min="267" max="267" width="10.33203125" customWidth="1"/>
    <col min="270" max="270" width="10.1640625" customWidth="1"/>
    <col min="513" max="513" width="18.6640625" bestFit="1" customWidth="1"/>
    <col min="514" max="514" width="55.33203125" customWidth="1"/>
    <col min="515" max="515" width="10.6640625" bestFit="1" customWidth="1"/>
    <col min="518" max="518" width="10.6640625" bestFit="1" customWidth="1"/>
    <col min="520" max="520" width="11.1640625" customWidth="1"/>
    <col min="521" max="521" width="10.6640625" bestFit="1" customWidth="1"/>
    <col min="523" max="523" width="10.33203125" customWidth="1"/>
    <col min="526" max="526" width="10.1640625" customWidth="1"/>
    <col min="769" max="769" width="18.6640625" bestFit="1" customWidth="1"/>
    <col min="770" max="770" width="55.33203125" customWidth="1"/>
    <col min="771" max="771" width="10.6640625" bestFit="1" customWidth="1"/>
    <col min="774" max="774" width="10.6640625" bestFit="1" customWidth="1"/>
    <col min="776" max="776" width="11.1640625" customWidth="1"/>
    <col min="777" max="777" width="10.6640625" bestFit="1" customWidth="1"/>
    <col min="779" max="779" width="10.33203125" customWidth="1"/>
    <col min="782" max="782" width="10.1640625" customWidth="1"/>
    <col min="1025" max="1025" width="18.6640625" bestFit="1" customWidth="1"/>
    <col min="1026" max="1026" width="55.33203125" customWidth="1"/>
    <col min="1027" max="1027" width="10.6640625" bestFit="1" customWidth="1"/>
    <col min="1030" max="1030" width="10.6640625" bestFit="1" customWidth="1"/>
    <col min="1032" max="1032" width="11.1640625" customWidth="1"/>
    <col min="1033" max="1033" width="10.6640625" bestFit="1" customWidth="1"/>
    <col min="1035" max="1035" width="10.33203125" customWidth="1"/>
    <col min="1038" max="1038" width="10.1640625" customWidth="1"/>
    <col min="1281" max="1281" width="18.6640625" bestFit="1" customWidth="1"/>
    <col min="1282" max="1282" width="55.33203125" customWidth="1"/>
    <col min="1283" max="1283" width="10.6640625" bestFit="1" customWidth="1"/>
    <col min="1286" max="1286" width="10.6640625" bestFit="1" customWidth="1"/>
    <col min="1288" max="1288" width="11.1640625" customWidth="1"/>
    <col min="1289" max="1289" width="10.6640625" bestFit="1" customWidth="1"/>
    <col min="1291" max="1291" width="10.33203125" customWidth="1"/>
    <col min="1294" max="1294" width="10.1640625" customWidth="1"/>
    <col min="1537" max="1537" width="18.6640625" bestFit="1" customWidth="1"/>
    <col min="1538" max="1538" width="55.33203125" customWidth="1"/>
    <col min="1539" max="1539" width="10.6640625" bestFit="1" customWidth="1"/>
    <col min="1542" max="1542" width="10.6640625" bestFit="1" customWidth="1"/>
    <col min="1544" max="1544" width="11.1640625" customWidth="1"/>
    <col min="1545" max="1545" width="10.6640625" bestFit="1" customWidth="1"/>
    <col min="1547" max="1547" width="10.33203125" customWidth="1"/>
    <col min="1550" max="1550" width="10.1640625" customWidth="1"/>
    <col min="1793" max="1793" width="18.6640625" bestFit="1" customWidth="1"/>
    <col min="1794" max="1794" width="55.33203125" customWidth="1"/>
    <col min="1795" max="1795" width="10.6640625" bestFit="1" customWidth="1"/>
    <col min="1798" max="1798" width="10.6640625" bestFit="1" customWidth="1"/>
    <col min="1800" max="1800" width="11.1640625" customWidth="1"/>
    <col min="1801" max="1801" width="10.6640625" bestFit="1" customWidth="1"/>
    <col min="1803" max="1803" width="10.33203125" customWidth="1"/>
    <col min="1806" max="1806" width="10.1640625" customWidth="1"/>
    <col min="2049" max="2049" width="18.6640625" bestFit="1" customWidth="1"/>
    <col min="2050" max="2050" width="55.33203125" customWidth="1"/>
    <col min="2051" max="2051" width="10.6640625" bestFit="1" customWidth="1"/>
    <col min="2054" max="2054" width="10.6640625" bestFit="1" customWidth="1"/>
    <col min="2056" max="2056" width="11.1640625" customWidth="1"/>
    <col min="2057" max="2057" width="10.6640625" bestFit="1" customWidth="1"/>
    <col min="2059" max="2059" width="10.33203125" customWidth="1"/>
    <col min="2062" max="2062" width="10.1640625" customWidth="1"/>
    <col min="2305" max="2305" width="18.6640625" bestFit="1" customWidth="1"/>
    <col min="2306" max="2306" width="55.33203125" customWidth="1"/>
    <col min="2307" max="2307" width="10.6640625" bestFit="1" customWidth="1"/>
    <col min="2310" max="2310" width="10.6640625" bestFit="1" customWidth="1"/>
    <col min="2312" max="2312" width="11.1640625" customWidth="1"/>
    <col min="2313" max="2313" width="10.6640625" bestFit="1" customWidth="1"/>
    <col min="2315" max="2315" width="10.33203125" customWidth="1"/>
    <col min="2318" max="2318" width="10.1640625" customWidth="1"/>
    <col min="2561" max="2561" width="18.6640625" bestFit="1" customWidth="1"/>
    <col min="2562" max="2562" width="55.33203125" customWidth="1"/>
    <col min="2563" max="2563" width="10.6640625" bestFit="1" customWidth="1"/>
    <col min="2566" max="2566" width="10.6640625" bestFit="1" customWidth="1"/>
    <col min="2568" max="2568" width="11.1640625" customWidth="1"/>
    <col min="2569" max="2569" width="10.6640625" bestFit="1" customWidth="1"/>
    <col min="2571" max="2571" width="10.33203125" customWidth="1"/>
    <col min="2574" max="2574" width="10.1640625" customWidth="1"/>
    <col min="2817" max="2817" width="18.6640625" bestFit="1" customWidth="1"/>
    <col min="2818" max="2818" width="55.33203125" customWidth="1"/>
    <col min="2819" max="2819" width="10.6640625" bestFit="1" customWidth="1"/>
    <col min="2822" max="2822" width="10.6640625" bestFit="1" customWidth="1"/>
    <col min="2824" max="2824" width="11.1640625" customWidth="1"/>
    <col min="2825" max="2825" width="10.6640625" bestFit="1" customWidth="1"/>
    <col min="2827" max="2827" width="10.33203125" customWidth="1"/>
    <col min="2830" max="2830" width="10.1640625" customWidth="1"/>
    <col min="3073" max="3073" width="18.6640625" bestFit="1" customWidth="1"/>
    <col min="3074" max="3074" width="55.33203125" customWidth="1"/>
    <col min="3075" max="3075" width="10.6640625" bestFit="1" customWidth="1"/>
    <col min="3078" max="3078" width="10.6640625" bestFit="1" customWidth="1"/>
    <col min="3080" max="3080" width="11.1640625" customWidth="1"/>
    <col min="3081" max="3081" width="10.6640625" bestFit="1" customWidth="1"/>
    <col min="3083" max="3083" width="10.33203125" customWidth="1"/>
    <col min="3086" max="3086" width="10.1640625" customWidth="1"/>
    <col min="3329" max="3329" width="18.6640625" bestFit="1" customWidth="1"/>
    <col min="3330" max="3330" width="55.33203125" customWidth="1"/>
    <col min="3331" max="3331" width="10.6640625" bestFit="1" customWidth="1"/>
    <col min="3334" max="3334" width="10.6640625" bestFit="1" customWidth="1"/>
    <col min="3336" max="3336" width="11.1640625" customWidth="1"/>
    <col min="3337" max="3337" width="10.6640625" bestFit="1" customWidth="1"/>
    <col min="3339" max="3339" width="10.33203125" customWidth="1"/>
    <col min="3342" max="3342" width="10.1640625" customWidth="1"/>
    <col min="3585" max="3585" width="18.6640625" bestFit="1" customWidth="1"/>
    <col min="3586" max="3586" width="55.33203125" customWidth="1"/>
    <col min="3587" max="3587" width="10.6640625" bestFit="1" customWidth="1"/>
    <col min="3590" max="3590" width="10.6640625" bestFit="1" customWidth="1"/>
    <col min="3592" max="3592" width="11.1640625" customWidth="1"/>
    <col min="3593" max="3593" width="10.6640625" bestFit="1" customWidth="1"/>
    <col min="3595" max="3595" width="10.33203125" customWidth="1"/>
    <col min="3598" max="3598" width="10.1640625" customWidth="1"/>
    <col min="3841" max="3841" width="18.6640625" bestFit="1" customWidth="1"/>
    <col min="3842" max="3842" width="55.33203125" customWidth="1"/>
    <col min="3843" max="3843" width="10.6640625" bestFit="1" customWidth="1"/>
    <col min="3846" max="3846" width="10.6640625" bestFit="1" customWidth="1"/>
    <col min="3848" max="3848" width="11.1640625" customWidth="1"/>
    <col min="3849" max="3849" width="10.6640625" bestFit="1" customWidth="1"/>
    <col min="3851" max="3851" width="10.33203125" customWidth="1"/>
    <col min="3854" max="3854" width="10.1640625" customWidth="1"/>
    <col min="4097" max="4097" width="18.6640625" bestFit="1" customWidth="1"/>
    <col min="4098" max="4098" width="55.33203125" customWidth="1"/>
    <col min="4099" max="4099" width="10.6640625" bestFit="1" customWidth="1"/>
    <col min="4102" max="4102" width="10.6640625" bestFit="1" customWidth="1"/>
    <col min="4104" max="4104" width="11.1640625" customWidth="1"/>
    <col min="4105" max="4105" width="10.6640625" bestFit="1" customWidth="1"/>
    <col min="4107" max="4107" width="10.33203125" customWidth="1"/>
    <col min="4110" max="4110" width="10.1640625" customWidth="1"/>
    <col min="4353" max="4353" width="18.6640625" bestFit="1" customWidth="1"/>
    <col min="4354" max="4354" width="55.33203125" customWidth="1"/>
    <col min="4355" max="4355" width="10.6640625" bestFit="1" customWidth="1"/>
    <col min="4358" max="4358" width="10.6640625" bestFit="1" customWidth="1"/>
    <col min="4360" max="4360" width="11.1640625" customWidth="1"/>
    <col min="4361" max="4361" width="10.6640625" bestFit="1" customWidth="1"/>
    <col min="4363" max="4363" width="10.33203125" customWidth="1"/>
    <col min="4366" max="4366" width="10.1640625" customWidth="1"/>
    <col min="4609" max="4609" width="18.6640625" bestFit="1" customWidth="1"/>
    <col min="4610" max="4610" width="55.33203125" customWidth="1"/>
    <col min="4611" max="4611" width="10.6640625" bestFit="1" customWidth="1"/>
    <col min="4614" max="4614" width="10.6640625" bestFit="1" customWidth="1"/>
    <col min="4616" max="4616" width="11.1640625" customWidth="1"/>
    <col min="4617" max="4617" width="10.6640625" bestFit="1" customWidth="1"/>
    <col min="4619" max="4619" width="10.33203125" customWidth="1"/>
    <col min="4622" max="4622" width="10.1640625" customWidth="1"/>
    <col min="4865" max="4865" width="18.6640625" bestFit="1" customWidth="1"/>
    <col min="4866" max="4866" width="55.33203125" customWidth="1"/>
    <col min="4867" max="4867" width="10.6640625" bestFit="1" customWidth="1"/>
    <col min="4870" max="4870" width="10.6640625" bestFit="1" customWidth="1"/>
    <col min="4872" max="4872" width="11.1640625" customWidth="1"/>
    <col min="4873" max="4873" width="10.6640625" bestFit="1" customWidth="1"/>
    <col min="4875" max="4875" width="10.33203125" customWidth="1"/>
    <col min="4878" max="4878" width="10.1640625" customWidth="1"/>
    <col min="5121" max="5121" width="18.6640625" bestFit="1" customWidth="1"/>
    <col min="5122" max="5122" width="55.33203125" customWidth="1"/>
    <col min="5123" max="5123" width="10.6640625" bestFit="1" customWidth="1"/>
    <col min="5126" max="5126" width="10.6640625" bestFit="1" customWidth="1"/>
    <col min="5128" max="5128" width="11.1640625" customWidth="1"/>
    <col min="5129" max="5129" width="10.6640625" bestFit="1" customWidth="1"/>
    <col min="5131" max="5131" width="10.33203125" customWidth="1"/>
    <col min="5134" max="5134" width="10.1640625" customWidth="1"/>
    <col min="5377" max="5377" width="18.6640625" bestFit="1" customWidth="1"/>
    <col min="5378" max="5378" width="55.33203125" customWidth="1"/>
    <col min="5379" max="5379" width="10.6640625" bestFit="1" customWidth="1"/>
    <col min="5382" max="5382" width="10.6640625" bestFit="1" customWidth="1"/>
    <col min="5384" max="5384" width="11.1640625" customWidth="1"/>
    <col min="5385" max="5385" width="10.6640625" bestFit="1" customWidth="1"/>
    <col min="5387" max="5387" width="10.33203125" customWidth="1"/>
    <col min="5390" max="5390" width="10.1640625" customWidth="1"/>
    <col min="5633" max="5633" width="18.6640625" bestFit="1" customWidth="1"/>
    <col min="5634" max="5634" width="55.33203125" customWidth="1"/>
    <col min="5635" max="5635" width="10.6640625" bestFit="1" customWidth="1"/>
    <col min="5638" max="5638" width="10.6640625" bestFit="1" customWidth="1"/>
    <col min="5640" max="5640" width="11.1640625" customWidth="1"/>
    <col min="5641" max="5641" width="10.6640625" bestFit="1" customWidth="1"/>
    <col min="5643" max="5643" width="10.33203125" customWidth="1"/>
    <col min="5646" max="5646" width="10.1640625" customWidth="1"/>
    <col min="5889" max="5889" width="18.6640625" bestFit="1" customWidth="1"/>
    <col min="5890" max="5890" width="55.33203125" customWidth="1"/>
    <col min="5891" max="5891" width="10.6640625" bestFit="1" customWidth="1"/>
    <col min="5894" max="5894" width="10.6640625" bestFit="1" customWidth="1"/>
    <col min="5896" max="5896" width="11.1640625" customWidth="1"/>
    <col min="5897" max="5897" width="10.6640625" bestFit="1" customWidth="1"/>
    <col min="5899" max="5899" width="10.33203125" customWidth="1"/>
    <col min="5902" max="5902" width="10.1640625" customWidth="1"/>
    <col min="6145" max="6145" width="18.6640625" bestFit="1" customWidth="1"/>
    <col min="6146" max="6146" width="55.33203125" customWidth="1"/>
    <col min="6147" max="6147" width="10.6640625" bestFit="1" customWidth="1"/>
    <col min="6150" max="6150" width="10.6640625" bestFit="1" customWidth="1"/>
    <col min="6152" max="6152" width="11.1640625" customWidth="1"/>
    <col min="6153" max="6153" width="10.6640625" bestFit="1" customWidth="1"/>
    <col min="6155" max="6155" width="10.33203125" customWidth="1"/>
    <col min="6158" max="6158" width="10.1640625" customWidth="1"/>
    <col min="6401" max="6401" width="18.6640625" bestFit="1" customWidth="1"/>
    <col min="6402" max="6402" width="55.33203125" customWidth="1"/>
    <col min="6403" max="6403" width="10.6640625" bestFit="1" customWidth="1"/>
    <col min="6406" max="6406" width="10.6640625" bestFit="1" customWidth="1"/>
    <col min="6408" max="6408" width="11.1640625" customWidth="1"/>
    <col min="6409" max="6409" width="10.6640625" bestFit="1" customWidth="1"/>
    <col min="6411" max="6411" width="10.33203125" customWidth="1"/>
    <col min="6414" max="6414" width="10.1640625" customWidth="1"/>
    <col min="6657" max="6657" width="18.6640625" bestFit="1" customWidth="1"/>
    <col min="6658" max="6658" width="55.33203125" customWidth="1"/>
    <col min="6659" max="6659" width="10.6640625" bestFit="1" customWidth="1"/>
    <col min="6662" max="6662" width="10.6640625" bestFit="1" customWidth="1"/>
    <col min="6664" max="6664" width="11.1640625" customWidth="1"/>
    <col min="6665" max="6665" width="10.6640625" bestFit="1" customWidth="1"/>
    <col min="6667" max="6667" width="10.33203125" customWidth="1"/>
    <col min="6670" max="6670" width="10.1640625" customWidth="1"/>
    <col min="6913" max="6913" width="18.6640625" bestFit="1" customWidth="1"/>
    <col min="6914" max="6914" width="55.33203125" customWidth="1"/>
    <col min="6915" max="6915" width="10.6640625" bestFit="1" customWidth="1"/>
    <col min="6918" max="6918" width="10.6640625" bestFit="1" customWidth="1"/>
    <col min="6920" max="6920" width="11.1640625" customWidth="1"/>
    <col min="6921" max="6921" width="10.6640625" bestFit="1" customWidth="1"/>
    <col min="6923" max="6923" width="10.33203125" customWidth="1"/>
    <col min="6926" max="6926" width="10.1640625" customWidth="1"/>
    <col min="7169" max="7169" width="18.6640625" bestFit="1" customWidth="1"/>
    <col min="7170" max="7170" width="55.33203125" customWidth="1"/>
    <col min="7171" max="7171" width="10.6640625" bestFit="1" customWidth="1"/>
    <col min="7174" max="7174" width="10.6640625" bestFit="1" customWidth="1"/>
    <col min="7176" max="7176" width="11.1640625" customWidth="1"/>
    <col min="7177" max="7177" width="10.6640625" bestFit="1" customWidth="1"/>
    <col min="7179" max="7179" width="10.33203125" customWidth="1"/>
    <col min="7182" max="7182" width="10.1640625" customWidth="1"/>
    <col min="7425" max="7425" width="18.6640625" bestFit="1" customWidth="1"/>
    <col min="7426" max="7426" width="55.33203125" customWidth="1"/>
    <col min="7427" max="7427" width="10.6640625" bestFit="1" customWidth="1"/>
    <col min="7430" max="7430" width="10.6640625" bestFit="1" customWidth="1"/>
    <col min="7432" max="7432" width="11.1640625" customWidth="1"/>
    <col min="7433" max="7433" width="10.6640625" bestFit="1" customWidth="1"/>
    <col min="7435" max="7435" width="10.33203125" customWidth="1"/>
    <col min="7438" max="7438" width="10.1640625" customWidth="1"/>
    <col min="7681" max="7681" width="18.6640625" bestFit="1" customWidth="1"/>
    <col min="7682" max="7682" width="55.33203125" customWidth="1"/>
    <col min="7683" max="7683" width="10.6640625" bestFit="1" customWidth="1"/>
    <col min="7686" max="7686" width="10.6640625" bestFit="1" customWidth="1"/>
    <col min="7688" max="7688" width="11.1640625" customWidth="1"/>
    <col min="7689" max="7689" width="10.6640625" bestFit="1" customWidth="1"/>
    <col min="7691" max="7691" width="10.33203125" customWidth="1"/>
    <col min="7694" max="7694" width="10.1640625" customWidth="1"/>
    <col min="7937" max="7937" width="18.6640625" bestFit="1" customWidth="1"/>
    <col min="7938" max="7938" width="55.33203125" customWidth="1"/>
    <col min="7939" max="7939" width="10.6640625" bestFit="1" customWidth="1"/>
    <col min="7942" max="7942" width="10.6640625" bestFit="1" customWidth="1"/>
    <col min="7944" max="7944" width="11.1640625" customWidth="1"/>
    <col min="7945" max="7945" width="10.6640625" bestFit="1" customWidth="1"/>
    <col min="7947" max="7947" width="10.33203125" customWidth="1"/>
    <col min="7950" max="7950" width="10.1640625" customWidth="1"/>
    <col min="8193" max="8193" width="18.6640625" bestFit="1" customWidth="1"/>
    <col min="8194" max="8194" width="55.33203125" customWidth="1"/>
    <col min="8195" max="8195" width="10.6640625" bestFit="1" customWidth="1"/>
    <col min="8198" max="8198" width="10.6640625" bestFit="1" customWidth="1"/>
    <col min="8200" max="8200" width="11.1640625" customWidth="1"/>
    <col min="8201" max="8201" width="10.6640625" bestFit="1" customWidth="1"/>
    <col min="8203" max="8203" width="10.33203125" customWidth="1"/>
    <col min="8206" max="8206" width="10.1640625" customWidth="1"/>
    <col min="8449" max="8449" width="18.6640625" bestFit="1" customWidth="1"/>
    <col min="8450" max="8450" width="55.33203125" customWidth="1"/>
    <col min="8451" max="8451" width="10.6640625" bestFit="1" customWidth="1"/>
    <col min="8454" max="8454" width="10.6640625" bestFit="1" customWidth="1"/>
    <col min="8456" max="8456" width="11.1640625" customWidth="1"/>
    <col min="8457" max="8457" width="10.6640625" bestFit="1" customWidth="1"/>
    <col min="8459" max="8459" width="10.33203125" customWidth="1"/>
    <col min="8462" max="8462" width="10.1640625" customWidth="1"/>
    <col min="8705" max="8705" width="18.6640625" bestFit="1" customWidth="1"/>
    <col min="8706" max="8706" width="55.33203125" customWidth="1"/>
    <col min="8707" max="8707" width="10.6640625" bestFit="1" customWidth="1"/>
    <col min="8710" max="8710" width="10.6640625" bestFit="1" customWidth="1"/>
    <col min="8712" max="8712" width="11.1640625" customWidth="1"/>
    <col min="8713" max="8713" width="10.6640625" bestFit="1" customWidth="1"/>
    <col min="8715" max="8715" width="10.33203125" customWidth="1"/>
    <col min="8718" max="8718" width="10.1640625" customWidth="1"/>
    <col min="8961" max="8961" width="18.6640625" bestFit="1" customWidth="1"/>
    <col min="8962" max="8962" width="55.33203125" customWidth="1"/>
    <col min="8963" max="8963" width="10.6640625" bestFit="1" customWidth="1"/>
    <col min="8966" max="8966" width="10.6640625" bestFit="1" customWidth="1"/>
    <col min="8968" max="8968" width="11.1640625" customWidth="1"/>
    <col min="8969" max="8969" width="10.6640625" bestFit="1" customWidth="1"/>
    <col min="8971" max="8971" width="10.33203125" customWidth="1"/>
    <col min="8974" max="8974" width="10.1640625" customWidth="1"/>
    <col min="9217" max="9217" width="18.6640625" bestFit="1" customWidth="1"/>
    <col min="9218" max="9218" width="55.33203125" customWidth="1"/>
    <col min="9219" max="9219" width="10.6640625" bestFit="1" customWidth="1"/>
    <col min="9222" max="9222" width="10.6640625" bestFit="1" customWidth="1"/>
    <col min="9224" max="9224" width="11.1640625" customWidth="1"/>
    <col min="9225" max="9225" width="10.6640625" bestFit="1" customWidth="1"/>
    <col min="9227" max="9227" width="10.33203125" customWidth="1"/>
    <col min="9230" max="9230" width="10.1640625" customWidth="1"/>
    <col min="9473" max="9473" width="18.6640625" bestFit="1" customWidth="1"/>
    <col min="9474" max="9474" width="55.33203125" customWidth="1"/>
    <col min="9475" max="9475" width="10.6640625" bestFit="1" customWidth="1"/>
    <col min="9478" max="9478" width="10.6640625" bestFit="1" customWidth="1"/>
    <col min="9480" max="9480" width="11.1640625" customWidth="1"/>
    <col min="9481" max="9481" width="10.6640625" bestFit="1" customWidth="1"/>
    <col min="9483" max="9483" width="10.33203125" customWidth="1"/>
    <col min="9486" max="9486" width="10.1640625" customWidth="1"/>
    <col min="9729" max="9729" width="18.6640625" bestFit="1" customWidth="1"/>
    <col min="9730" max="9730" width="55.33203125" customWidth="1"/>
    <col min="9731" max="9731" width="10.6640625" bestFit="1" customWidth="1"/>
    <col min="9734" max="9734" width="10.6640625" bestFit="1" customWidth="1"/>
    <col min="9736" max="9736" width="11.1640625" customWidth="1"/>
    <col min="9737" max="9737" width="10.6640625" bestFit="1" customWidth="1"/>
    <col min="9739" max="9739" width="10.33203125" customWidth="1"/>
    <col min="9742" max="9742" width="10.1640625" customWidth="1"/>
    <col min="9985" max="9985" width="18.6640625" bestFit="1" customWidth="1"/>
    <col min="9986" max="9986" width="55.33203125" customWidth="1"/>
    <col min="9987" max="9987" width="10.6640625" bestFit="1" customWidth="1"/>
    <col min="9990" max="9990" width="10.6640625" bestFit="1" customWidth="1"/>
    <col min="9992" max="9992" width="11.1640625" customWidth="1"/>
    <col min="9993" max="9993" width="10.6640625" bestFit="1" customWidth="1"/>
    <col min="9995" max="9995" width="10.33203125" customWidth="1"/>
    <col min="9998" max="9998" width="10.1640625" customWidth="1"/>
    <col min="10241" max="10241" width="18.6640625" bestFit="1" customWidth="1"/>
    <col min="10242" max="10242" width="55.33203125" customWidth="1"/>
    <col min="10243" max="10243" width="10.6640625" bestFit="1" customWidth="1"/>
    <col min="10246" max="10246" width="10.6640625" bestFit="1" customWidth="1"/>
    <col min="10248" max="10248" width="11.1640625" customWidth="1"/>
    <col min="10249" max="10249" width="10.6640625" bestFit="1" customWidth="1"/>
    <col min="10251" max="10251" width="10.33203125" customWidth="1"/>
    <col min="10254" max="10254" width="10.1640625" customWidth="1"/>
    <col min="10497" max="10497" width="18.6640625" bestFit="1" customWidth="1"/>
    <col min="10498" max="10498" width="55.33203125" customWidth="1"/>
    <col min="10499" max="10499" width="10.6640625" bestFit="1" customWidth="1"/>
    <col min="10502" max="10502" width="10.6640625" bestFit="1" customWidth="1"/>
    <col min="10504" max="10504" width="11.1640625" customWidth="1"/>
    <col min="10505" max="10505" width="10.6640625" bestFit="1" customWidth="1"/>
    <col min="10507" max="10507" width="10.33203125" customWidth="1"/>
    <col min="10510" max="10510" width="10.1640625" customWidth="1"/>
    <col min="10753" max="10753" width="18.6640625" bestFit="1" customWidth="1"/>
    <col min="10754" max="10754" width="55.33203125" customWidth="1"/>
    <col min="10755" max="10755" width="10.6640625" bestFit="1" customWidth="1"/>
    <col min="10758" max="10758" width="10.6640625" bestFit="1" customWidth="1"/>
    <col min="10760" max="10760" width="11.1640625" customWidth="1"/>
    <col min="10761" max="10761" width="10.6640625" bestFit="1" customWidth="1"/>
    <col min="10763" max="10763" width="10.33203125" customWidth="1"/>
    <col min="10766" max="10766" width="10.1640625" customWidth="1"/>
    <col min="11009" max="11009" width="18.6640625" bestFit="1" customWidth="1"/>
    <col min="11010" max="11010" width="55.33203125" customWidth="1"/>
    <col min="11011" max="11011" width="10.6640625" bestFit="1" customWidth="1"/>
    <col min="11014" max="11014" width="10.6640625" bestFit="1" customWidth="1"/>
    <col min="11016" max="11016" width="11.1640625" customWidth="1"/>
    <col min="11017" max="11017" width="10.6640625" bestFit="1" customWidth="1"/>
    <col min="11019" max="11019" width="10.33203125" customWidth="1"/>
    <col min="11022" max="11022" width="10.1640625" customWidth="1"/>
    <col min="11265" max="11265" width="18.6640625" bestFit="1" customWidth="1"/>
    <col min="11266" max="11266" width="55.33203125" customWidth="1"/>
    <col min="11267" max="11267" width="10.6640625" bestFit="1" customWidth="1"/>
    <col min="11270" max="11270" width="10.6640625" bestFit="1" customWidth="1"/>
    <col min="11272" max="11272" width="11.1640625" customWidth="1"/>
    <col min="11273" max="11273" width="10.6640625" bestFit="1" customWidth="1"/>
    <col min="11275" max="11275" width="10.33203125" customWidth="1"/>
    <col min="11278" max="11278" width="10.1640625" customWidth="1"/>
    <col min="11521" max="11521" width="18.6640625" bestFit="1" customWidth="1"/>
    <col min="11522" max="11522" width="55.33203125" customWidth="1"/>
    <col min="11523" max="11523" width="10.6640625" bestFit="1" customWidth="1"/>
    <col min="11526" max="11526" width="10.6640625" bestFit="1" customWidth="1"/>
    <col min="11528" max="11528" width="11.1640625" customWidth="1"/>
    <col min="11529" max="11529" width="10.6640625" bestFit="1" customWidth="1"/>
    <col min="11531" max="11531" width="10.33203125" customWidth="1"/>
    <col min="11534" max="11534" width="10.1640625" customWidth="1"/>
    <col min="11777" max="11777" width="18.6640625" bestFit="1" customWidth="1"/>
    <col min="11778" max="11778" width="55.33203125" customWidth="1"/>
    <col min="11779" max="11779" width="10.6640625" bestFit="1" customWidth="1"/>
    <col min="11782" max="11782" width="10.6640625" bestFit="1" customWidth="1"/>
    <col min="11784" max="11784" width="11.1640625" customWidth="1"/>
    <col min="11785" max="11785" width="10.6640625" bestFit="1" customWidth="1"/>
    <col min="11787" max="11787" width="10.33203125" customWidth="1"/>
    <col min="11790" max="11790" width="10.1640625" customWidth="1"/>
    <col min="12033" max="12033" width="18.6640625" bestFit="1" customWidth="1"/>
    <col min="12034" max="12034" width="55.33203125" customWidth="1"/>
    <col min="12035" max="12035" width="10.6640625" bestFit="1" customWidth="1"/>
    <col min="12038" max="12038" width="10.6640625" bestFit="1" customWidth="1"/>
    <col min="12040" max="12040" width="11.1640625" customWidth="1"/>
    <col min="12041" max="12041" width="10.6640625" bestFit="1" customWidth="1"/>
    <col min="12043" max="12043" width="10.33203125" customWidth="1"/>
    <col min="12046" max="12046" width="10.1640625" customWidth="1"/>
    <col min="12289" max="12289" width="18.6640625" bestFit="1" customWidth="1"/>
    <col min="12290" max="12290" width="55.33203125" customWidth="1"/>
    <col min="12291" max="12291" width="10.6640625" bestFit="1" customWidth="1"/>
    <col min="12294" max="12294" width="10.6640625" bestFit="1" customWidth="1"/>
    <col min="12296" max="12296" width="11.1640625" customWidth="1"/>
    <col min="12297" max="12297" width="10.6640625" bestFit="1" customWidth="1"/>
    <col min="12299" max="12299" width="10.33203125" customWidth="1"/>
    <col min="12302" max="12302" width="10.1640625" customWidth="1"/>
    <col min="12545" max="12545" width="18.6640625" bestFit="1" customWidth="1"/>
    <col min="12546" max="12546" width="55.33203125" customWidth="1"/>
    <col min="12547" max="12547" width="10.6640625" bestFit="1" customWidth="1"/>
    <col min="12550" max="12550" width="10.6640625" bestFit="1" customWidth="1"/>
    <col min="12552" max="12552" width="11.1640625" customWidth="1"/>
    <col min="12553" max="12553" width="10.6640625" bestFit="1" customWidth="1"/>
    <col min="12555" max="12555" width="10.33203125" customWidth="1"/>
    <col min="12558" max="12558" width="10.1640625" customWidth="1"/>
    <col min="12801" max="12801" width="18.6640625" bestFit="1" customWidth="1"/>
    <col min="12802" max="12802" width="55.33203125" customWidth="1"/>
    <col min="12803" max="12803" width="10.6640625" bestFit="1" customWidth="1"/>
    <col min="12806" max="12806" width="10.6640625" bestFit="1" customWidth="1"/>
    <col min="12808" max="12808" width="11.1640625" customWidth="1"/>
    <col min="12809" max="12809" width="10.6640625" bestFit="1" customWidth="1"/>
    <col min="12811" max="12811" width="10.33203125" customWidth="1"/>
    <col min="12814" max="12814" width="10.1640625" customWidth="1"/>
    <col min="13057" max="13057" width="18.6640625" bestFit="1" customWidth="1"/>
    <col min="13058" max="13058" width="55.33203125" customWidth="1"/>
    <col min="13059" max="13059" width="10.6640625" bestFit="1" customWidth="1"/>
    <col min="13062" max="13062" width="10.6640625" bestFit="1" customWidth="1"/>
    <col min="13064" max="13064" width="11.1640625" customWidth="1"/>
    <col min="13065" max="13065" width="10.6640625" bestFit="1" customWidth="1"/>
    <col min="13067" max="13067" width="10.33203125" customWidth="1"/>
    <col min="13070" max="13070" width="10.1640625" customWidth="1"/>
    <col min="13313" max="13313" width="18.6640625" bestFit="1" customWidth="1"/>
    <col min="13314" max="13314" width="55.33203125" customWidth="1"/>
    <col min="13315" max="13315" width="10.6640625" bestFit="1" customWidth="1"/>
    <col min="13318" max="13318" width="10.6640625" bestFit="1" customWidth="1"/>
    <col min="13320" max="13320" width="11.1640625" customWidth="1"/>
    <col min="13321" max="13321" width="10.6640625" bestFit="1" customWidth="1"/>
    <col min="13323" max="13323" width="10.33203125" customWidth="1"/>
    <col min="13326" max="13326" width="10.1640625" customWidth="1"/>
    <col min="13569" max="13569" width="18.6640625" bestFit="1" customWidth="1"/>
    <col min="13570" max="13570" width="55.33203125" customWidth="1"/>
    <col min="13571" max="13571" width="10.6640625" bestFit="1" customWidth="1"/>
    <col min="13574" max="13574" width="10.6640625" bestFit="1" customWidth="1"/>
    <col min="13576" max="13576" width="11.1640625" customWidth="1"/>
    <col min="13577" max="13577" width="10.6640625" bestFit="1" customWidth="1"/>
    <col min="13579" max="13579" width="10.33203125" customWidth="1"/>
    <col min="13582" max="13582" width="10.1640625" customWidth="1"/>
    <col min="13825" max="13825" width="18.6640625" bestFit="1" customWidth="1"/>
    <col min="13826" max="13826" width="55.33203125" customWidth="1"/>
    <col min="13827" max="13827" width="10.6640625" bestFit="1" customWidth="1"/>
    <col min="13830" max="13830" width="10.6640625" bestFit="1" customWidth="1"/>
    <col min="13832" max="13832" width="11.1640625" customWidth="1"/>
    <col min="13833" max="13833" width="10.6640625" bestFit="1" customWidth="1"/>
    <col min="13835" max="13835" width="10.33203125" customWidth="1"/>
    <col min="13838" max="13838" width="10.1640625" customWidth="1"/>
    <col min="14081" max="14081" width="18.6640625" bestFit="1" customWidth="1"/>
    <col min="14082" max="14082" width="55.33203125" customWidth="1"/>
    <col min="14083" max="14083" width="10.6640625" bestFit="1" customWidth="1"/>
    <col min="14086" max="14086" width="10.6640625" bestFit="1" customWidth="1"/>
    <col min="14088" max="14088" width="11.1640625" customWidth="1"/>
    <col min="14089" max="14089" width="10.6640625" bestFit="1" customWidth="1"/>
    <col min="14091" max="14091" width="10.33203125" customWidth="1"/>
    <col min="14094" max="14094" width="10.1640625" customWidth="1"/>
    <col min="14337" max="14337" width="18.6640625" bestFit="1" customWidth="1"/>
    <col min="14338" max="14338" width="55.33203125" customWidth="1"/>
    <col min="14339" max="14339" width="10.6640625" bestFit="1" customWidth="1"/>
    <col min="14342" max="14342" width="10.6640625" bestFit="1" customWidth="1"/>
    <col min="14344" max="14344" width="11.1640625" customWidth="1"/>
    <col min="14345" max="14345" width="10.6640625" bestFit="1" customWidth="1"/>
    <col min="14347" max="14347" width="10.33203125" customWidth="1"/>
    <col min="14350" max="14350" width="10.1640625" customWidth="1"/>
    <col min="14593" max="14593" width="18.6640625" bestFit="1" customWidth="1"/>
    <col min="14594" max="14594" width="55.33203125" customWidth="1"/>
    <col min="14595" max="14595" width="10.6640625" bestFit="1" customWidth="1"/>
    <col min="14598" max="14598" width="10.6640625" bestFit="1" customWidth="1"/>
    <col min="14600" max="14600" width="11.1640625" customWidth="1"/>
    <col min="14601" max="14601" width="10.6640625" bestFit="1" customWidth="1"/>
    <col min="14603" max="14603" width="10.33203125" customWidth="1"/>
    <col min="14606" max="14606" width="10.1640625" customWidth="1"/>
    <col min="14849" max="14849" width="18.6640625" bestFit="1" customWidth="1"/>
    <col min="14850" max="14850" width="55.33203125" customWidth="1"/>
    <col min="14851" max="14851" width="10.6640625" bestFit="1" customWidth="1"/>
    <col min="14854" max="14854" width="10.6640625" bestFit="1" customWidth="1"/>
    <col min="14856" max="14856" width="11.1640625" customWidth="1"/>
    <col min="14857" max="14857" width="10.6640625" bestFit="1" customWidth="1"/>
    <col min="14859" max="14859" width="10.33203125" customWidth="1"/>
    <col min="14862" max="14862" width="10.1640625" customWidth="1"/>
    <col min="15105" max="15105" width="18.6640625" bestFit="1" customWidth="1"/>
    <col min="15106" max="15106" width="55.33203125" customWidth="1"/>
    <col min="15107" max="15107" width="10.6640625" bestFit="1" customWidth="1"/>
    <col min="15110" max="15110" width="10.6640625" bestFit="1" customWidth="1"/>
    <col min="15112" max="15112" width="11.1640625" customWidth="1"/>
    <col min="15113" max="15113" width="10.6640625" bestFit="1" customWidth="1"/>
    <col min="15115" max="15115" width="10.33203125" customWidth="1"/>
    <col min="15118" max="15118" width="10.1640625" customWidth="1"/>
    <col min="15361" max="15361" width="18.6640625" bestFit="1" customWidth="1"/>
    <col min="15362" max="15362" width="55.33203125" customWidth="1"/>
    <col min="15363" max="15363" width="10.6640625" bestFit="1" customWidth="1"/>
    <col min="15366" max="15366" width="10.6640625" bestFit="1" customWidth="1"/>
    <col min="15368" max="15368" width="11.1640625" customWidth="1"/>
    <col min="15369" max="15369" width="10.6640625" bestFit="1" customWidth="1"/>
    <col min="15371" max="15371" width="10.33203125" customWidth="1"/>
    <col min="15374" max="15374" width="10.1640625" customWidth="1"/>
    <col min="15617" max="15617" width="18.6640625" bestFit="1" customWidth="1"/>
    <col min="15618" max="15618" width="55.33203125" customWidth="1"/>
    <col min="15619" max="15619" width="10.6640625" bestFit="1" customWidth="1"/>
    <col min="15622" max="15622" width="10.6640625" bestFit="1" customWidth="1"/>
    <col min="15624" max="15624" width="11.1640625" customWidth="1"/>
    <col min="15625" max="15625" width="10.6640625" bestFit="1" customWidth="1"/>
    <col min="15627" max="15627" width="10.33203125" customWidth="1"/>
    <col min="15630" max="15630" width="10.1640625" customWidth="1"/>
    <col min="15873" max="15873" width="18.6640625" bestFit="1" customWidth="1"/>
    <col min="15874" max="15874" width="55.33203125" customWidth="1"/>
    <col min="15875" max="15875" width="10.6640625" bestFit="1" customWidth="1"/>
    <col min="15878" max="15878" width="10.6640625" bestFit="1" customWidth="1"/>
    <col min="15880" max="15880" width="11.1640625" customWidth="1"/>
    <col min="15881" max="15881" width="10.6640625" bestFit="1" customWidth="1"/>
    <col min="15883" max="15883" width="10.33203125" customWidth="1"/>
    <col min="15886" max="15886" width="10.1640625" customWidth="1"/>
    <col min="16129" max="16129" width="18.6640625" bestFit="1" customWidth="1"/>
    <col min="16130" max="16130" width="55.33203125" customWidth="1"/>
    <col min="16131" max="16131" width="10.6640625" bestFit="1" customWidth="1"/>
    <col min="16134" max="16134" width="10.6640625" bestFit="1" customWidth="1"/>
    <col min="16136" max="16136" width="11.1640625" customWidth="1"/>
    <col min="16137" max="16137" width="10.6640625" bestFit="1" customWidth="1"/>
    <col min="16139" max="16139" width="10.33203125" customWidth="1"/>
    <col min="16142" max="16142" width="10.1640625" customWidth="1"/>
  </cols>
  <sheetData>
    <row r="1" spans="1:14" ht="25.5" customHeight="1" thickBot="1">
      <c r="A1" s="1935" t="s">
        <v>1049</v>
      </c>
      <c r="B1" s="1935"/>
      <c r="C1" s="1935"/>
      <c r="D1" s="1935"/>
      <c r="E1" s="1935"/>
      <c r="F1" s="1935"/>
      <c r="G1" s="1935"/>
      <c r="H1" s="1935"/>
      <c r="I1" s="1935"/>
      <c r="J1" s="1935"/>
      <c r="K1" s="1935"/>
      <c r="L1" s="1935"/>
      <c r="M1" s="1935"/>
      <c r="N1" s="1935"/>
    </row>
    <row r="2" spans="1:14" ht="15">
      <c r="A2" s="1936" t="s">
        <v>800</v>
      </c>
      <c r="B2" s="1938" t="s">
        <v>4</v>
      </c>
      <c r="C2" s="1940" t="s">
        <v>703</v>
      </c>
      <c r="D2" s="1941"/>
      <c r="E2" s="1942"/>
      <c r="F2" s="1940" t="s">
        <v>704</v>
      </c>
      <c r="G2" s="1941"/>
      <c r="H2" s="1942"/>
      <c r="I2" s="1940" t="s">
        <v>705</v>
      </c>
      <c r="J2" s="1941"/>
      <c r="K2" s="1942"/>
      <c r="L2" s="1940" t="s">
        <v>459</v>
      </c>
      <c r="M2" s="1941"/>
      <c r="N2" s="1942"/>
    </row>
    <row r="3" spans="1:14" s="1044" customFormat="1" ht="30.75" thickBot="1">
      <c r="A3" s="1937"/>
      <c r="B3" s="1939"/>
      <c r="C3" s="1218" t="s">
        <v>706</v>
      </c>
      <c r="D3" s="1219" t="s">
        <v>707</v>
      </c>
      <c r="E3" s="1220" t="s">
        <v>121</v>
      </c>
      <c r="F3" s="1218" t="s">
        <v>706</v>
      </c>
      <c r="G3" s="1219" t="s">
        <v>707</v>
      </c>
      <c r="H3" s="1220" t="s">
        <v>121</v>
      </c>
      <c r="I3" s="1218" t="s">
        <v>706</v>
      </c>
      <c r="J3" s="1219" t="s">
        <v>707</v>
      </c>
      <c r="K3" s="1220" t="s">
        <v>121</v>
      </c>
      <c r="L3" s="1218" t="s">
        <v>706</v>
      </c>
      <c r="M3" s="1219" t="s">
        <v>707</v>
      </c>
      <c r="N3" s="1220" t="s">
        <v>121</v>
      </c>
    </row>
    <row r="4" spans="1:14" s="1043" customFormat="1" ht="15">
      <c r="A4" s="1929" t="s">
        <v>720</v>
      </c>
      <c r="B4" s="1245" t="s">
        <v>1000</v>
      </c>
      <c r="C4" s="1221"/>
      <c r="D4" s="1222">
        <f>C4*0.27</f>
        <v>0</v>
      </c>
      <c r="E4" s="1223">
        <f>SUM(C4:D4)</f>
        <v>0</v>
      </c>
      <c r="F4" s="1221">
        <v>1000000</v>
      </c>
      <c r="G4" s="1222">
        <f>F4*0.27</f>
        <v>270000</v>
      </c>
      <c r="H4" s="1223">
        <f>SUM(F4:G4)</f>
        <v>1270000</v>
      </c>
      <c r="I4" s="1221"/>
      <c r="J4" s="1222">
        <f>I4*0.27</f>
        <v>0</v>
      </c>
      <c r="K4" s="1223">
        <f>SUM(I4:J4)</f>
        <v>0</v>
      </c>
      <c r="L4" s="1221">
        <f t="shared" ref="L4:N20" si="0">SUM(C4,F4,I4)</f>
        <v>1000000</v>
      </c>
      <c r="M4" s="1222">
        <f t="shared" si="0"/>
        <v>270000</v>
      </c>
      <c r="N4" s="1223">
        <f t="shared" si="0"/>
        <v>1270000</v>
      </c>
    </row>
    <row r="5" spans="1:14" s="1043" customFormat="1" ht="15">
      <c r="A5" s="1929"/>
      <c r="B5" s="1246" t="s">
        <v>1001</v>
      </c>
      <c r="C5" s="1224">
        <v>400000</v>
      </c>
      <c r="D5" s="1225">
        <f>C5*0.27</f>
        <v>108000</v>
      </c>
      <c r="E5" s="1226">
        <f>SUM(C5:D5)</f>
        <v>508000</v>
      </c>
      <c r="F5" s="1224"/>
      <c r="G5" s="1225">
        <f>F5*0.27</f>
        <v>0</v>
      </c>
      <c r="H5" s="1226">
        <f>SUM(F5:G5)</f>
        <v>0</v>
      </c>
      <c r="I5" s="1224"/>
      <c r="J5" s="1225">
        <f>I5*0.27</f>
        <v>0</v>
      </c>
      <c r="K5" s="1226">
        <f>SUM(I5:J5)</f>
        <v>0</v>
      </c>
      <c r="L5" s="1224">
        <f t="shared" si="0"/>
        <v>400000</v>
      </c>
      <c r="M5" s="1225">
        <f t="shared" si="0"/>
        <v>108000</v>
      </c>
      <c r="N5" s="1226">
        <f t="shared" si="0"/>
        <v>508000</v>
      </c>
    </row>
    <row r="6" spans="1:14" s="1043" customFormat="1" ht="15">
      <c r="A6" s="1929"/>
      <c r="B6" s="1246" t="s">
        <v>1002</v>
      </c>
      <c r="C6" s="1224">
        <v>200000</v>
      </c>
      <c r="D6" s="1225">
        <f>C6*0.27</f>
        <v>54000</v>
      </c>
      <c r="E6" s="1226">
        <f>SUM(C6:D6)</f>
        <v>254000</v>
      </c>
      <c r="F6" s="1224"/>
      <c r="G6" s="1225">
        <f>F6*0.27</f>
        <v>0</v>
      </c>
      <c r="H6" s="1226">
        <f>SUM(F6:G6)</f>
        <v>0</v>
      </c>
      <c r="I6" s="1224"/>
      <c r="J6" s="1225">
        <f>I6*0.27</f>
        <v>0</v>
      </c>
      <c r="K6" s="1226">
        <f>SUM(I6:J6)</f>
        <v>0</v>
      </c>
      <c r="L6" s="1224">
        <f t="shared" si="0"/>
        <v>200000</v>
      </c>
      <c r="M6" s="1225">
        <f t="shared" si="0"/>
        <v>54000</v>
      </c>
      <c r="N6" s="1226">
        <f t="shared" si="0"/>
        <v>254000</v>
      </c>
    </row>
    <row r="7" spans="1:14" s="1043" customFormat="1" ht="15">
      <c r="A7" s="1929"/>
      <c r="B7" s="1247" t="s">
        <v>721</v>
      </c>
      <c r="C7" s="1224">
        <v>200000</v>
      </c>
      <c r="D7" s="1225">
        <f>C7*0.27</f>
        <v>54000</v>
      </c>
      <c r="E7" s="1226">
        <f>SUM(C7:D7)</f>
        <v>254000</v>
      </c>
      <c r="F7" s="1224"/>
      <c r="G7" s="1225">
        <f>F7*0.27</f>
        <v>0</v>
      </c>
      <c r="H7" s="1226">
        <f>SUM(F7:G7)</f>
        <v>0</v>
      </c>
      <c r="I7" s="1224"/>
      <c r="J7" s="1225">
        <f>I7*0.27</f>
        <v>0</v>
      </c>
      <c r="K7" s="1226">
        <f>SUM(I7:J7)</f>
        <v>0</v>
      </c>
      <c r="L7" s="1224">
        <f t="shared" si="0"/>
        <v>200000</v>
      </c>
      <c r="M7" s="1225">
        <f t="shared" si="0"/>
        <v>54000</v>
      </c>
      <c r="N7" s="1226">
        <f t="shared" si="0"/>
        <v>254000</v>
      </c>
    </row>
    <row r="8" spans="1:14" s="1043" customFormat="1" ht="15">
      <c r="A8" s="1929"/>
      <c r="B8" s="1246" t="s">
        <v>722</v>
      </c>
      <c r="C8" s="1224">
        <v>300000</v>
      </c>
      <c r="D8" s="1225">
        <f t="shared" ref="D8:D39" si="1">C8*0.27</f>
        <v>81000</v>
      </c>
      <c r="E8" s="1226">
        <f t="shared" ref="E8:E39" si="2">SUM(C8:D8)</f>
        <v>381000</v>
      </c>
      <c r="F8" s="1224"/>
      <c r="G8" s="1225">
        <f t="shared" ref="G8:G39" si="3">F8*0.27</f>
        <v>0</v>
      </c>
      <c r="H8" s="1226">
        <f t="shared" ref="H8:H39" si="4">SUM(F8:G8)</f>
        <v>0</v>
      </c>
      <c r="I8" s="1224"/>
      <c r="J8" s="1225">
        <f t="shared" ref="J8:J40" si="5">I8*0.27</f>
        <v>0</v>
      </c>
      <c r="K8" s="1226">
        <f t="shared" ref="K8:K40" si="6">SUM(I8:J8)</f>
        <v>0</v>
      </c>
      <c r="L8" s="1224">
        <f t="shared" si="0"/>
        <v>300000</v>
      </c>
      <c r="M8" s="1225">
        <f t="shared" si="0"/>
        <v>81000</v>
      </c>
      <c r="N8" s="1226">
        <f t="shared" si="0"/>
        <v>381000</v>
      </c>
    </row>
    <row r="9" spans="1:14" s="1043" customFormat="1" ht="15">
      <c r="A9" s="1929"/>
      <c r="B9" s="1246" t="s">
        <v>723</v>
      </c>
      <c r="C9" s="1224">
        <v>200000</v>
      </c>
      <c r="D9" s="1225">
        <f t="shared" si="1"/>
        <v>54000</v>
      </c>
      <c r="E9" s="1226">
        <f t="shared" si="2"/>
        <v>254000</v>
      </c>
      <c r="F9" s="1224"/>
      <c r="G9" s="1225">
        <f t="shared" si="3"/>
        <v>0</v>
      </c>
      <c r="H9" s="1226">
        <f t="shared" si="4"/>
        <v>0</v>
      </c>
      <c r="I9" s="1224"/>
      <c r="J9" s="1225">
        <f t="shared" si="5"/>
        <v>0</v>
      </c>
      <c r="K9" s="1226">
        <f t="shared" si="6"/>
        <v>0</v>
      </c>
      <c r="L9" s="1224">
        <f t="shared" si="0"/>
        <v>200000</v>
      </c>
      <c r="M9" s="1225">
        <f t="shared" si="0"/>
        <v>54000</v>
      </c>
      <c r="N9" s="1226">
        <f t="shared" si="0"/>
        <v>254000</v>
      </c>
    </row>
    <row r="10" spans="1:14" s="1043" customFormat="1" ht="15">
      <c r="A10" s="1929"/>
      <c r="B10" s="1246" t="s">
        <v>1003</v>
      </c>
      <c r="C10" s="1224">
        <v>500000</v>
      </c>
      <c r="D10" s="1225">
        <f t="shared" si="1"/>
        <v>135000</v>
      </c>
      <c r="E10" s="1226">
        <f t="shared" si="2"/>
        <v>635000</v>
      </c>
      <c r="F10" s="1224"/>
      <c r="G10" s="1225">
        <f t="shared" si="3"/>
        <v>0</v>
      </c>
      <c r="H10" s="1226">
        <f t="shared" si="4"/>
        <v>0</v>
      </c>
      <c r="I10" s="1224"/>
      <c r="J10" s="1225">
        <f t="shared" si="5"/>
        <v>0</v>
      </c>
      <c r="K10" s="1226">
        <f t="shared" si="6"/>
        <v>0</v>
      </c>
      <c r="L10" s="1224">
        <f t="shared" si="0"/>
        <v>500000</v>
      </c>
      <c r="M10" s="1225">
        <f t="shared" si="0"/>
        <v>135000</v>
      </c>
      <c r="N10" s="1226">
        <f t="shared" si="0"/>
        <v>635000</v>
      </c>
    </row>
    <row r="11" spans="1:14" s="1043" customFormat="1" ht="15">
      <c r="A11" s="1929"/>
      <c r="B11" s="1248" t="s">
        <v>724</v>
      </c>
      <c r="C11" s="1224">
        <v>200000</v>
      </c>
      <c r="D11" s="1225">
        <f t="shared" si="1"/>
        <v>54000</v>
      </c>
      <c r="E11" s="1226">
        <f t="shared" si="2"/>
        <v>254000</v>
      </c>
      <c r="F11" s="1224"/>
      <c r="G11" s="1225">
        <f t="shared" si="3"/>
        <v>0</v>
      </c>
      <c r="H11" s="1226">
        <f t="shared" si="4"/>
        <v>0</v>
      </c>
      <c r="I11" s="1224"/>
      <c r="J11" s="1225">
        <f t="shared" si="5"/>
        <v>0</v>
      </c>
      <c r="K11" s="1226">
        <f t="shared" si="6"/>
        <v>0</v>
      </c>
      <c r="L11" s="1224">
        <f t="shared" si="0"/>
        <v>200000</v>
      </c>
      <c r="M11" s="1225">
        <f t="shared" si="0"/>
        <v>54000</v>
      </c>
      <c r="N11" s="1226">
        <f t="shared" si="0"/>
        <v>254000</v>
      </c>
    </row>
    <row r="12" spans="1:14" s="1043" customFormat="1" ht="15">
      <c r="A12" s="1929"/>
      <c r="B12" s="1246" t="s">
        <v>1004</v>
      </c>
      <c r="C12" s="1224"/>
      <c r="D12" s="1225">
        <f t="shared" si="1"/>
        <v>0</v>
      </c>
      <c r="E12" s="1226">
        <f t="shared" si="2"/>
        <v>0</v>
      </c>
      <c r="F12" s="1224"/>
      <c r="G12" s="1225">
        <f t="shared" si="3"/>
        <v>0</v>
      </c>
      <c r="H12" s="1226">
        <f t="shared" si="4"/>
        <v>0</v>
      </c>
      <c r="I12" s="1224">
        <v>430000</v>
      </c>
      <c r="J12" s="1225">
        <f t="shared" si="5"/>
        <v>116100.00000000001</v>
      </c>
      <c r="K12" s="1226">
        <f t="shared" si="6"/>
        <v>546100</v>
      </c>
      <c r="L12" s="1224">
        <f t="shared" si="0"/>
        <v>430000</v>
      </c>
      <c r="M12" s="1225">
        <f t="shared" si="0"/>
        <v>116100.00000000001</v>
      </c>
      <c r="N12" s="1226">
        <f t="shared" si="0"/>
        <v>546100</v>
      </c>
    </row>
    <row r="13" spans="1:14" s="1043" customFormat="1" ht="15">
      <c r="A13" s="1929"/>
      <c r="B13" s="1249" t="s">
        <v>1005</v>
      </c>
      <c r="C13" s="1234"/>
      <c r="D13" s="1235">
        <f>C13*0.27</f>
        <v>0</v>
      </c>
      <c r="E13" s="1236">
        <f t="shared" si="2"/>
        <v>0</v>
      </c>
      <c r="F13" s="1234">
        <v>1500000</v>
      </c>
      <c r="G13" s="1235">
        <f>F13*0.27</f>
        <v>405000</v>
      </c>
      <c r="H13" s="1236">
        <f>SUM(F13,G13)</f>
        <v>1905000</v>
      </c>
      <c r="I13" s="1234"/>
      <c r="J13" s="1235">
        <f>I13*0.27</f>
        <v>0</v>
      </c>
      <c r="K13" s="1236">
        <f>SUM(I13,J13)</f>
        <v>0</v>
      </c>
      <c r="L13" s="1234">
        <f>SUM(C13,F13,I13)</f>
        <v>1500000</v>
      </c>
      <c r="M13" s="1235">
        <f t="shared" si="0"/>
        <v>405000</v>
      </c>
      <c r="N13" s="1236">
        <f t="shared" si="0"/>
        <v>1905000</v>
      </c>
    </row>
    <row r="14" spans="1:14" s="1043" customFormat="1" ht="15.75" thickBot="1">
      <c r="A14" s="1929"/>
      <c r="B14" s="1249" t="s">
        <v>725</v>
      </c>
      <c r="C14" s="1234">
        <v>150000</v>
      </c>
      <c r="D14" s="1235">
        <f t="shared" si="1"/>
        <v>40500</v>
      </c>
      <c r="E14" s="1236">
        <f t="shared" si="2"/>
        <v>190500</v>
      </c>
      <c r="F14" s="1234"/>
      <c r="G14" s="1235">
        <f t="shared" si="3"/>
        <v>0</v>
      </c>
      <c r="H14" s="1236">
        <f t="shared" si="4"/>
        <v>0</v>
      </c>
      <c r="I14" s="1234"/>
      <c r="J14" s="1235">
        <f t="shared" si="5"/>
        <v>0</v>
      </c>
      <c r="K14" s="1236">
        <f t="shared" si="6"/>
        <v>0</v>
      </c>
      <c r="L14" s="1234">
        <f t="shared" si="0"/>
        <v>150000</v>
      </c>
      <c r="M14" s="1235">
        <f t="shared" si="0"/>
        <v>40500</v>
      </c>
      <c r="N14" s="1236">
        <f t="shared" si="0"/>
        <v>190500</v>
      </c>
    </row>
    <row r="15" spans="1:14" s="1045" customFormat="1" ht="15.75" thickBot="1">
      <c r="A15" s="1237"/>
      <c r="B15" s="1250" t="s">
        <v>726</v>
      </c>
      <c r="C15" s="1238">
        <f>SUM(C4:C14)</f>
        <v>2150000</v>
      </c>
      <c r="D15" s="1239">
        <f t="shared" ref="D15:N15" si="7">SUM(D4:D14)</f>
        <v>580500</v>
      </c>
      <c r="E15" s="1240">
        <f t="shared" si="7"/>
        <v>2730500</v>
      </c>
      <c r="F15" s="1238">
        <f t="shared" si="7"/>
        <v>2500000</v>
      </c>
      <c r="G15" s="1239">
        <f t="shared" si="7"/>
        <v>675000</v>
      </c>
      <c r="H15" s="1240">
        <f t="shared" si="7"/>
        <v>3175000</v>
      </c>
      <c r="I15" s="1238">
        <f t="shared" si="7"/>
        <v>430000</v>
      </c>
      <c r="J15" s="1239">
        <f t="shared" si="7"/>
        <v>116100.00000000001</v>
      </c>
      <c r="K15" s="1240">
        <f t="shared" si="7"/>
        <v>546100</v>
      </c>
      <c r="L15" s="1238">
        <f t="shared" si="7"/>
        <v>5080000</v>
      </c>
      <c r="M15" s="1239">
        <f t="shared" si="7"/>
        <v>1371600</v>
      </c>
      <c r="N15" s="1240">
        <f t="shared" si="7"/>
        <v>6451600</v>
      </c>
    </row>
    <row r="16" spans="1:14" s="1043" customFormat="1" ht="15">
      <c r="A16" s="1930" t="s">
        <v>727</v>
      </c>
      <c r="B16" s="1245" t="s">
        <v>1006</v>
      </c>
      <c r="C16" s="1221">
        <v>250000</v>
      </c>
      <c r="D16" s="1222">
        <f>C16*0.27</f>
        <v>67500</v>
      </c>
      <c r="E16" s="1223">
        <f>SUM(C16:D16)</f>
        <v>317500</v>
      </c>
      <c r="F16" s="1221"/>
      <c r="G16" s="1222">
        <f>F16*0.27</f>
        <v>0</v>
      </c>
      <c r="H16" s="1223">
        <f>SUM(F16:G16)</f>
        <v>0</v>
      </c>
      <c r="I16" s="1221"/>
      <c r="J16" s="1222">
        <f>I16*0.27</f>
        <v>0</v>
      </c>
      <c r="K16" s="1223">
        <f>SUM(I16:J16)</f>
        <v>0</v>
      </c>
      <c r="L16" s="1221">
        <f t="shared" ref="L16:N17" si="8">SUM(C16,F16,I16)</f>
        <v>250000</v>
      </c>
      <c r="M16" s="1222">
        <f t="shared" si="8"/>
        <v>67500</v>
      </c>
      <c r="N16" s="1223">
        <f t="shared" si="8"/>
        <v>317500</v>
      </c>
    </row>
    <row r="17" spans="1:14" s="1043" customFormat="1" ht="15">
      <c r="A17" s="1930"/>
      <c r="B17" s="1246" t="s">
        <v>1007</v>
      </c>
      <c r="C17" s="1224">
        <v>280000</v>
      </c>
      <c r="D17" s="1225">
        <f>C17*0.27</f>
        <v>75600</v>
      </c>
      <c r="E17" s="1226">
        <f>SUM(C17:D17)</f>
        <v>355600</v>
      </c>
      <c r="F17" s="1224"/>
      <c r="G17" s="1225">
        <f>F17*0.27</f>
        <v>0</v>
      </c>
      <c r="H17" s="1226">
        <f>SUM(F17:G17)</f>
        <v>0</v>
      </c>
      <c r="I17" s="1224"/>
      <c r="J17" s="1225">
        <f>I17*0.27</f>
        <v>0</v>
      </c>
      <c r="K17" s="1226">
        <f>SUM(I17:J17)</f>
        <v>0</v>
      </c>
      <c r="L17" s="1224">
        <f t="shared" si="8"/>
        <v>280000</v>
      </c>
      <c r="M17" s="1225">
        <f t="shared" si="8"/>
        <v>75600</v>
      </c>
      <c r="N17" s="1226">
        <f t="shared" si="8"/>
        <v>355600</v>
      </c>
    </row>
    <row r="18" spans="1:14" s="1043" customFormat="1" ht="15">
      <c r="A18" s="1930"/>
      <c r="B18" s="1246" t="s">
        <v>728</v>
      </c>
      <c r="C18" s="1224"/>
      <c r="D18" s="1225">
        <f t="shared" si="1"/>
        <v>0</v>
      </c>
      <c r="E18" s="1226">
        <f t="shared" si="2"/>
        <v>0</v>
      </c>
      <c r="F18" s="1224"/>
      <c r="G18" s="1225">
        <f t="shared" si="3"/>
        <v>0</v>
      </c>
      <c r="H18" s="1226">
        <f t="shared" si="4"/>
        <v>0</v>
      </c>
      <c r="I18" s="1224">
        <v>1000000</v>
      </c>
      <c r="J18" s="1225">
        <f t="shared" si="5"/>
        <v>270000</v>
      </c>
      <c r="K18" s="1226">
        <f t="shared" si="6"/>
        <v>1270000</v>
      </c>
      <c r="L18" s="1224">
        <f>SUM(C18,F18,I18)</f>
        <v>1000000</v>
      </c>
      <c r="M18" s="1225">
        <f t="shared" si="0"/>
        <v>270000</v>
      </c>
      <c r="N18" s="1226">
        <f t="shared" si="0"/>
        <v>1270000</v>
      </c>
    </row>
    <row r="19" spans="1:14" s="1043" customFormat="1" ht="15">
      <c r="A19" s="1930"/>
      <c r="B19" s="1246" t="s">
        <v>1008</v>
      </c>
      <c r="C19" s="1224">
        <v>500000</v>
      </c>
      <c r="D19" s="1225">
        <f t="shared" si="1"/>
        <v>135000</v>
      </c>
      <c r="E19" s="1226">
        <f t="shared" si="2"/>
        <v>635000</v>
      </c>
      <c r="F19" s="1224"/>
      <c r="G19" s="1225">
        <f t="shared" si="3"/>
        <v>0</v>
      </c>
      <c r="H19" s="1226">
        <f t="shared" si="4"/>
        <v>0</v>
      </c>
      <c r="I19" s="1224"/>
      <c r="J19" s="1225">
        <f t="shared" si="5"/>
        <v>0</v>
      </c>
      <c r="K19" s="1226">
        <f t="shared" si="6"/>
        <v>0</v>
      </c>
      <c r="L19" s="1224">
        <f>SUM(C19,F19,I19)</f>
        <v>500000</v>
      </c>
      <c r="M19" s="1225">
        <f t="shared" si="0"/>
        <v>135000</v>
      </c>
      <c r="N19" s="1226">
        <f t="shared" si="0"/>
        <v>635000</v>
      </c>
    </row>
    <row r="20" spans="1:14" s="1043" customFormat="1" ht="15.75" thickBot="1">
      <c r="A20" s="1930"/>
      <c r="B20" s="1249" t="s">
        <v>729</v>
      </c>
      <c r="C20" s="1234">
        <v>50000</v>
      </c>
      <c r="D20" s="1235">
        <f t="shared" si="1"/>
        <v>13500</v>
      </c>
      <c r="E20" s="1236">
        <f t="shared" si="2"/>
        <v>63500</v>
      </c>
      <c r="F20" s="1234"/>
      <c r="G20" s="1235">
        <f t="shared" si="3"/>
        <v>0</v>
      </c>
      <c r="H20" s="1236">
        <f t="shared" si="4"/>
        <v>0</v>
      </c>
      <c r="I20" s="1234"/>
      <c r="J20" s="1235">
        <f t="shared" si="5"/>
        <v>0</v>
      </c>
      <c r="K20" s="1236">
        <f t="shared" si="6"/>
        <v>0</v>
      </c>
      <c r="L20" s="1234">
        <f>SUM(C20,F20,I20)</f>
        <v>50000</v>
      </c>
      <c r="M20" s="1235">
        <f t="shared" si="0"/>
        <v>13500</v>
      </c>
      <c r="N20" s="1236">
        <f t="shared" si="0"/>
        <v>63500</v>
      </c>
    </row>
    <row r="21" spans="1:14" s="1045" customFormat="1" ht="15.75" thickBot="1">
      <c r="A21" s="1237"/>
      <c r="B21" s="1250" t="s">
        <v>730</v>
      </c>
      <c r="C21" s="1238">
        <f>SUM(C16:C20)</f>
        <v>1080000</v>
      </c>
      <c r="D21" s="1239">
        <f t="shared" ref="D21:N21" si="9">SUM(D16:D20)</f>
        <v>291600</v>
      </c>
      <c r="E21" s="1240">
        <f t="shared" si="9"/>
        <v>1371600</v>
      </c>
      <c r="F21" s="1238">
        <f t="shared" si="9"/>
        <v>0</v>
      </c>
      <c r="G21" s="1239">
        <f t="shared" si="9"/>
        <v>0</v>
      </c>
      <c r="H21" s="1240">
        <f t="shared" si="9"/>
        <v>0</v>
      </c>
      <c r="I21" s="1238">
        <f t="shared" si="9"/>
        <v>1000000</v>
      </c>
      <c r="J21" s="1239">
        <f t="shared" si="9"/>
        <v>270000</v>
      </c>
      <c r="K21" s="1240">
        <f t="shared" si="9"/>
        <v>1270000</v>
      </c>
      <c r="L21" s="1238">
        <f t="shared" si="9"/>
        <v>2080000</v>
      </c>
      <c r="M21" s="1239">
        <f t="shared" si="9"/>
        <v>561600</v>
      </c>
      <c r="N21" s="1240">
        <f t="shared" si="9"/>
        <v>2641600</v>
      </c>
    </row>
    <row r="22" spans="1:14" s="1043" customFormat="1" ht="12.75" customHeight="1">
      <c r="A22" s="1931" t="s">
        <v>731</v>
      </c>
      <c r="B22" s="1245" t="s">
        <v>732</v>
      </c>
      <c r="C22" s="1221">
        <v>300000</v>
      </c>
      <c r="D22" s="1222">
        <f t="shared" si="1"/>
        <v>81000</v>
      </c>
      <c r="E22" s="1223">
        <f t="shared" si="2"/>
        <v>381000</v>
      </c>
      <c r="F22" s="1221"/>
      <c r="G22" s="1222">
        <f t="shared" si="3"/>
        <v>0</v>
      </c>
      <c r="H22" s="1223">
        <f t="shared" si="4"/>
        <v>0</v>
      </c>
      <c r="I22" s="1221"/>
      <c r="J22" s="1222">
        <f t="shared" si="5"/>
        <v>0</v>
      </c>
      <c r="K22" s="1223">
        <f t="shared" si="6"/>
        <v>0</v>
      </c>
      <c r="L22" s="1221">
        <f t="shared" ref="L22:N24" si="10">SUM(C22,F22,I22)</f>
        <v>300000</v>
      </c>
      <c r="M22" s="1222">
        <f t="shared" si="10"/>
        <v>81000</v>
      </c>
      <c r="N22" s="1223">
        <f t="shared" si="10"/>
        <v>381000</v>
      </c>
    </row>
    <row r="23" spans="1:14" s="1043" customFormat="1" ht="15">
      <c r="A23" s="1931"/>
      <c r="B23" s="1246" t="s">
        <v>1009</v>
      </c>
      <c r="C23" s="1224">
        <v>400000</v>
      </c>
      <c r="D23" s="1225">
        <f t="shared" si="1"/>
        <v>108000</v>
      </c>
      <c r="E23" s="1226">
        <f t="shared" si="2"/>
        <v>508000</v>
      </c>
      <c r="F23" s="1224"/>
      <c r="G23" s="1225">
        <f t="shared" si="3"/>
        <v>0</v>
      </c>
      <c r="H23" s="1226">
        <f t="shared" si="4"/>
        <v>0</v>
      </c>
      <c r="I23" s="1224"/>
      <c r="J23" s="1225">
        <f t="shared" si="5"/>
        <v>0</v>
      </c>
      <c r="K23" s="1226">
        <f t="shared" si="6"/>
        <v>0</v>
      </c>
      <c r="L23" s="1224">
        <f t="shared" si="10"/>
        <v>400000</v>
      </c>
      <c r="M23" s="1225">
        <f t="shared" si="10"/>
        <v>108000</v>
      </c>
      <c r="N23" s="1226">
        <f t="shared" si="10"/>
        <v>508000</v>
      </c>
    </row>
    <row r="24" spans="1:14" s="1043" customFormat="1" ht="15.75" thickBot="1">
      <c r="A24" s="1931"/>
      <c r="B24" s="1242" t="s">
        <v>733</v>
      </c>
      <c r="C24" s="1234">
        <v>700000</v>
      </c>
      <c r="D24" s="1235">
        <f t="shared" si="1"/>
        <v>189000</v>
      </c>
      <c r="E24" s="1236">
        <f t="shared" si="2"/>
        <v>889000</v>
      </c>
      <c r="F24" s="1234"/>
      <c r="G24" s="1235">
        <f t="shared" si="3"/>
        <v>0</v>
      </c>
      <c r="H24" s="1236">
        <f t="shared" si="4"/>
        <v>0</v>
      </c>
      <c r="I24" s="1234"/>
      <c r="J24" s="1235">
        <f t="shared" si="5"/>
        <v>0</v>
      </c>
      <c r="K24" s="1236">
        <f t="shared" si="6"/>
        <v>0</v>
      </c>
      <c r="L24" s="1234">
        <f t="shared" si="10"/>
        <v>700000</v>
      </c>
      <c r="M24" s="1235">
        <f t="shared" si="10"/>
        <v>189000</v>
      </c>
      <c r="N24" s="1236">
        <f t="shared" si="10"/>
        <v>889000</v>
      </c>
    </row>
    <row r="25" spans="1:14" s="1045" customFormat="1" ht="15.75" thickBot="1">
      <c r="A25" s="1237"/>
      <c r="B25" s="1250" t="s">
        <v>734</v>
      </c>
      <c r="C25" s="1238">
        <f>SUM(C22:C24)</f>
        <v>1400000</v>
      </c>
      <c r="D25" s="1239">
        <f t="shared" ref="D25:N25" si="11">SUM(D22:D24)</f>
        <v>378000</v>
      </c>
      <c r="E25" s="1240">
        <f t="shared" si="11"/>
        <v>1778000</v>
      </c>
      <c r="F25" s="1238">
        <f t="shared" si="11"/>
        <v>0</v>
      </c>
      <c r="G25" s="1239">
        <f t="shared" si="11"/>
        <v>0</v>
      </c>
      <c r="H25" s="1240">
        <f t="shared" si="11"/>
        <v>0</v>
      </c>
      <c r="I25" s="1238">
        <f t="shared" si="11"/>
        <v>0</v>
      </c>
      <c r="J25" s="1239">
        <f t="shared" si="11"/>
        <v>0</v>
      </c>
      <c r="K25" s="1240">
        <f t="shared" si="11"/>
        <v>0</v>
      </c>
      <c r="L25" s="1238">
        <f t="shared" si="11"/>
        <v>1400000</v>
      </c>
      <c r="M25" s="1239">
        <f t="shared" si="11"/>
        <v>378000</v>
      </c>
      <c r="N25" s="1240">
        <f t="shared" si="11"/>
        <v>1778000</v>
      </c>
    </row>
    <row r="26" spans="1:14" s="1043" customFormat="1" ht="15">
      <c r="A26" s="1930" t="s">
        <v>735</v>
      </c>
      <c r="B26" s="1245" t="s">
        <v>1010</v>
      </c>
      <c r="C26" s="1221"/>
      <c r="D26" s="1222">
        <f t="shared" si="1"/>
        <v>0</v>
      </c>
      <c r="E26" s="1223">
        <f t="shared" si="2"/>
        <v>0</v>
      </c>
      <c r="F26" s="1221"/>
      <c r="G26" s="1222">
        <f t="shared" si="3"/>
        <v>0</v>
      </c>
      <c r="H26" s="1223">
        <f t="shared" si="4"/>
        <v>0</v>
      </c>
      <c r="I26" s="1221">
        <v>80000</v>
      </c>
      <c r="J26" s="1222">
        <f t="shared" si="5"/>
        <v>21600</v>
      </c>
      <c r="K26" s="1223">
        <f t="shared" si="6"/>
        <v>101600</v>
      </c>
      <c r="L26" s="1221">
        <f t="shared" ref="L26:N33" si="12">SUM(C26,F26,I26)</f>
        <v>80000</v>
      </c>
      <c r="M26" s="1222">
        <f t="shared" si="12"/>
        <v>21600</v>
      </c>
      <c r="N26" s="1223">
        <f t="shared" si="12"/>
        <v>101600</v>
      </c>
    </row>
    <row r="27" spans="1:14" s="1043" customFormat="1" ht="15">
      <c r="A27" s="1930"/>
      <c r="B27" s="1241" t="s">
        <v>736</v>
      </c>
      <c r="C27" s="1224"/>
      <c r="D27" s="1225">
        <f t="shared" si="1"/>
        <v>0</v>
      </c>
      <c r="E27" s="1226">
        <f t="shared" si="2"/>
        <v>0</v>
      </c>
      <c r="F27" s="1224"/>
      <c r="G27" s="1225">
        <f t="shared" si="3"/>
        <v>0</v>
      </c>
      <c r="H27" s="1226">
        <f t="shared" si="4"/>
        <v>0</v>
      </c>
      <c r="I27" s="1230">
        <v>1100000</v>
      </c>
      <c r="J27" s="1225">
        <f t="shared" si="5"/>
        <v>297000</v>
      </c>
      <c r="K27" s="1226">
        <f t="shared" si="6"/>
        <v>1397000</v>
      </c>
      <c r="L27" s="1224">
        <f t="shared" si="12"/>
        <v>1100000</v>
      </c>
      <c r="M27" s="1225">
        <f t="shared" si="12"/>
        <v>297000</v>
      </c>
      <c r="N27" s="1226">
        <f t="shared" si="12"/>
        <v>1397000</v>
      </c>
    </row>
    <row r="28" spans="1:14" s="1043" customFormat="1" ht="15">
      <c r="A28" s="1930"/>
      <c r="B28" s="1241" t="s">
        <v>1011</v>
      </c>
      <c r="C28" s="1224"/>
      <c r="D28" s="1225">
        <f t="shared" si="1"/>
        <v>0</v>
      </c>
      <c r="E28" s="1226">
        <f t="shared" si="2"/>
        <v>0</v>
      </c>
      <c r="F28" s="1224"/>
      <c r="G28" s="1225">
        <f t="shared" si="3"/>
        <v>0</v>
      </c>
      <c r="H28" s="1226">
        <f t="shared" si="4"/>
        <v>0</v>
      </c>
      <c r="I28" s="1230">
        <v>2000000</v>
      </c>
      <c r="J28" s="1225">
        <f t="shared" si="5"/>
        <v>540000</v>
      </c>
      <c r="K28" s="1226">
        <f t="shared" si="6"/>
        <v>2540000</v>
      </c>
      <c r="L28" s="1224">
        <f t="shared" si="12"/>
        <v>2000000</v>
      </c>
      <c r="M28" s="1225">
        <f t="shared" si="12"/>
        <v>540000</v>
      </c>
      <c r="N28" s="1226">
        <f t="shared" si="12"/>
        <v>2540000</v>
      </c>
    </row>
    <row r="29" spans="1:14" s="1043" customFormat="1" ht="15">
      <c r="A29" s="1930"/>
      <c r="B29" s="1241" t="s">
        <v>1012</v>
      </c>
      <c r="C29" s="1224"/>
      <c r="D29" s="1225">
        <f t="shared" si="1"/>
        <v>0</v>
      </c>
      <c r="E29" s="1226">
        <f t="shared" si="2"/>
        <v>0</v>
      </c>
      <c r="F29" s="1224"/>
      <c r="G29" s="1225">
        <f t="shared" si="3"/>
        <v>0</v>
      </c>
      <c r="H29" s="1226">
        <f t="shared" si="4"/>
        <v>0</v>
      </c>
      <c r="I29" s="1230">
        <v>600000</v>
      </c>
      <c r="J29" s="1225">
        <f t="shared" si="5"/>
        <v>162000</v>
      </c>
      <c r="K29" s="1226">
        <f t="shared" si="6"/>
        <v>762000</v>
      </c>
      <c r="L29" s="1224">
        <f t="shared" si="12"/>
        <v>600000</v>
      </c>
      <c r="M29" s="1225">
        <f t="shared" si="12"/>
        <v>162000</v>
      </c>
      <c r="N29" s="1226">
        <f t="shared" si="12"/>
        <v>762000</v>
      </c>
    </row>
    <row r="30" spans="1:14" s="1043" customFormat="1" ht="15">
      <c r="A30" s="1930"/>
      <c r="B30" s="1246" t="s">
        <v>1013</v>
      </c>
      <c r="C30" s="1224">
        <v>200000</v>
      </c>
      <c r="D30" s="1225">
        <f t="shared" si="1"/>
        <v>54000</v>
      </c>
      <c r="E30" s="1226">
        <f t="shared" si="2"/>
        <v>254000</v>
      </c>
      <c r="F30" s="1224"/>
      <c r="G30" s="1225">
        <f t="shared" si="3"/>
        <v>0</v>
      </c>
      <c r="H30" s="1226">
        <f t="shared" si="4"/>
        <v>0</v>
      </c>
      <c r="I30" s="1224">
        <v>2000000</v>
      </c>
      <c r="J30" s="1225">
        <f t="shared" si="5"/>
        <v>540000</v>
      </c>
      <c r="K30" s="1226">
        <f t="shared" si="6"/>
        <v>2540000</v>
      </c>
      <c r="L30" s="1224">
        <f t="shared" si="12"/>
        <v>2200000</v>
      </c>
      <c r="M30" s="1225">
        <f t="shared" si="12"/>
        <v>594000</v>
      </c>
      <c r="N30" s="1226">
        <f t="shared" si="12"/>
        <v>2794000</v>
      </c>
    </row>
    <row r="31" spans="1:14" s="1043" customFormat="1" ht="15">
      <c r="A31" s="1930"/>
      <c r="B31" s="1246" t="s">
        <v>1014</v>
      </c>
      <c r="C31" s="1224"/>
      <c r="D31" s="1225">
        <f t="shared" si="1"/>
        <v>0</v>
      </c>
      <c r="E31" s="1226">
        <f t="shared" si="2"/>
        <v>0</v>
      </c>
      <c r="F31" s="1224"/>
      <c r="G31" s="1225">
        <f t="shared" si="3"/>
        <v>0</v>
      </c>
      <c r="H31" s="1226">
        <f t="shared" si="4"/>
        <v>0</v>
      </c>
      <c r="I31" s="1224">
        <v>100000</v>
      </c>
      <c r="J31" s="1225">
        <f t="shared" si="5"/>
        <v>27000</v>
      </c>
      <c r="K31" s="1226">
        <f t="shared" si="6"/>
        <v>127000</v>
      </c>
      <c r="L31" s="1224">
        <f t="shared" si="12"/>
        <v>100000</v>
      </c>
      <c r="M31" s="1225">
        <f t="shared" si="12"/>
        <v>27000</v>
      </c>
      <c r="N31" s="1226">
        <f t="shared" si="12"/>
        <v>127000</v>
      </c>
    </row>
    <row r="32" spans="1:14" s="1043" customFormat="1" ht="15">
      <c r="A32" s="1930"/>
      <c r="B32" s="1249" t="s">
        <v>1015</v>
      </c>
      <c r="C32" s="1234">
        <v>70000</v>
      </c>
      <c r="D32" s="1235">
        <f t="shared" si="1"/>
        <v>18900</v>
      </c>
      <c r="E32" s="1236">
        <f t="shared" si="2"/>
        <v>88900</v>
      </c>
      <c r="F32" s="1234"/>
      <c r="G32" s="1235">
        <f t="shared" si="3"/>
        <v>0</v>
      </c>
      <c r="H32" s="1236">
        <f t="shared" si="4"/>
        <v>0</v>
      </c>
      <c r="I32" s="1234"/>
      <c r="J32" s="1235">
        <f t="shared" si="5"/>
        <v>0</v>
      </c>
      <c r="K32" s="1236">
        <f t="shared" si="6"/>
        <v>0</v>
      </c>
      <c r="L32" s="1234">
        <f t="shared" si="12"/>
        <v>70000</v>
      </c>
      <c r="M32" s="1235">
        <f t="shared" si="12"/>
        <v>18900</v>
      </c>
      <c r="N32" s="1236">
        <f t="shared" si="12"/>
        <v>88900</v>
      </c>
    </row>
    <row r="33" spans="1:14" s="1043" customFormat="1" ht="15.75" thickBot="1">
      <c r="A33" s="1436"/>
      <c r="B33" s="1473" t="s">
        <v>1016</v>
      </c>
      <c r="C33" s="1474">
        <v>400000</v>
      </c>
      <c r="D33" s="1475">
        <f>C33*0.27</f>
        <v>108000</v>
      </c>
      <c r="E33" s="1476">
        <f t="shared" si="2"/>
        <v>508000</v>
      </c>
      <c r="F33" s="1474"/>
      <c r="G33" s="1475">
        <f>F33*0.27</f>
        <v>0</v>
      </c>
      <c r="H33" s="1476">
        <f t="shared" si="4"/>
        <v>0</v>
      </c>
      <c r="I33" s="1474"/>
      <c r="J33" s="1475">
        <f>I33*0.27</f>
        <v>0</v>
      </c>
      <c r="K33" s="1476">
        <f t="shared" si="6"/>
        <v>0</v>
      </c>
      <c r="L33" s="1474">
        <f>SUM(C33,F33,I33)</f>
        <v>400000</v>
      </c>
      <c r="M33" s="1475">
        <f t="shared" si="12"/>
        <v>108000</v>
      </c>
      <c r="N33" s="1476">
        <f t="shared" si="12"/>
        <v>508000</v>
      </c>
    </row>
    <row r="34" spans="1:14" s="1045" customFormat="1" ht="15.75" thickBot="1">
      <c r="A34" s="1237"/>
      <c r="B34" s="1250" t="s">
        <v>737</v>
      </c>
      <c r="C34" s="1238">
        <f>SUM(C26:C33)</f>
        <v>670000</v>
      </c>
      <c r="D34" s="1239">
        <f t="shared" ref="D34:N34" si="13">SUM(D26:D32)</f>
        <v>72900</v>
      </c>
      <c r="E34" s="1240">
        <f t="shared" si="13"/>
        <v>342900</v>
      </c>
      <c r="F34" s="1238">
        <f t="shared" si="13"/>
        <v>0</v>
      </c>
      <c r="G34" s="1239">
        <f t="shared" si="13"/>
        <v>0</v>
      </c>
      <c r="H34" s="1240">
        <f t="shared" si="13"/>
        <v>0</v>
      </c>
      <c r="I34" s="1238">
        <f t="shared" si="13"/>
        <v>5880000</v>
      </c>
      <c r="J34" s="1239">
        <f t="shared" si="13"/>
        <v>1587600</v>
      </c>
      <c r="K34" s="1240">
        <f t="shared" si="13"/>
        <v>7467600</v>
      </c>
      <c r="L34" s="1238">
        <f t="shared" si="13"/>
        <v>6150000</v>
      </c>
      <c r="M34" s="1239">
        <f t="shared" si="13"/>
        <v>1660500</v>
      </c>
      <c r="N34" s="1240">
        <f t="shared" si="13"/>
        <v>7810500</v>
      </c>
    </row>
    <row r="35" spans="1:14" s="1043" customFormat="1" ht="14.25">
      <c r="A35" s="1244" t="s">
        <v>738</v>
      </c>
      <c r="B35" s="1477" t="s">
        <v>1017</v>
      </c>
      <c r="C35" s="1478">
        <v>150000</v>
      </c>
      <c r="D35" s="1479">
        <f t="shared" si="1"/>
        <v>40500</v>
      </c>
      <c r="E35" s="1480">
        <f t="shared" si="2"/>
        <v>190500</v>
      </c>
      <c r="F35" s="1478"/>
      <c r="G35" s="1479">
        <f t="shared" si="3"/>
        <v>0</v>
      </c>
      <c r="H35" s="1480">
        <f t="shared" si="4"/>
        <v>0</v>
      </c>
      <c r="I35" s="1478">
        <v>200000</v>
      </c>
      <c r="J35" s="1479">
        <f t="shared" si="5"/>
        <v>54000</v>
      </c>
      <c r="K35" s="1480">
        <f t="shared" si="6"/>
        <v>254000</v>
      </c>
      <c r="L35" s="1478">
        <f t="shared" ref="L35:N40" si="14">SUM(C35,F35,I35)</f>
        <v>350000</v>
      </c>
      <c r="M35" s="1479">
        <f t="shared" si="14"/>
        <v>94500</v>
      </c>
      <c r="N35" s="1480">
        <f t="shared" si="14"/>
        <v>444500</v>
      </c>
    </row>
    <row r="36" spans="1:14" s="1043" customFormat="1" ht="15" thickBot="1">
      <c r="A36" s="1436" t="s">
        <v>1018</v>
      </c>
      <c r="B36" s="1481" t="s">
        <v>1019</v>
      </c>
      <c r="C36" s="1482">
        <v>100000</v>
      </c>
      <c r="D36" s="1483">
        <f t="shared" si="1"/>
        <v>27000</v>
      </c>
      <c r="E36" s="1484">
        <f t="shared" si="2"/>
        <v>127000</v>
      </c>
      <c r="F36" s="1482"/>
      <c r="G36" s="1483">
        <f t="shared" si="3"/>
        <v>0</v>
      </c>
      <c r="H36" s="1484">
        <f t="shared" si="4"/>
        <v>0</v>
      </c>
      <c r="I36" s="1482"/>
      <c r="J36" s="1483">
        <f t="shared" si="5"/>
        <v>0</v>
      </c>
      <c r="K36" s="1484">
        <f t="shared" si="6"/>
        <v>0</v>
      </c>
      <c r="L36" s="1482">
        <f t="shared" si="14"/>
        <v>100000</v>
      </c>
      <c r="M36" s="1483">
        <f t="shared" si="14"/>
        <v>27000</v>
      </c>
      <c r="N36" s="1484">
        <f t="shared" si="14"/>
        <v>127000</v>
      </c>
    </row>
    <row r="37" spans="1:14" s="1043" customFormat="1" ht="15">
      <c r="A37" s="1932" t="s">
        <v>739</v>
      </c>
      <c r="B37" s="1249" t="s">
        <v>1020</v>
      </c>
      <c r="C37" s="1234">
        <v>200000</v>
      </c>
      <c r="D37" s="1235">
        <f>C37*0.27</f>
        <v>54000</v>
      </c>
      <c r="E37" s="1236">
        <f>SUM(C37,D37)</f>
        <v>254000</v>
      </c>
      <c r="F37" s="1482"/>
      <c r="G37" s="1235">
        <f>F37*0.27</f>
        <v>0</v>
      </c>
      <c r="H37" s="1236">
        <f>SUM(F37,G37)</f>
        <v>0</v>
      </c>
      <c r="I37" s="1482"/>
      <c r="J37" s="1235">
        <f>I37*0.27</f>
        <v>0</v>
      </c>
      <c r="K37" s="1236">
        <f>SUM(I37,J37)</f>
        <v>0</v>
      </c>
      <c r="L37" s="1234">
        <f t="shared" si="14"/>
        <v>200000</v>
      </c>
      <c r="M37" s="1235">
        <f t="shared" si="14"/>
        <v>54000</v>
      </c>
      <c r="N37" s="1236">
        <f t="shared" si="14"/>
        <v>254000</v>
      </c>
    </row>
    <row r="38" spans="1:14" s="1043" customFormat="1" ht="15">
      <c r="A38" s="1933"/>
      <c r="B38" s="1241" t="s">
        <v>740</v>
      </c>
      <c r="C38" s="1224">
        <v>300000</v>
      </c>
      <c r="D38" s="1225">
        <f t="shared" si="1"/>
        <v>81000</v>
      </c>
      <c r="E38" s="1226">
        <f t="shared" si="2"/>
        <v>381000</v>
      </c>
      <c r="F38" s="1224"/>
      <c r="G38" s="1225">
        <f t="shared" si="3"/>
        <v>0</v>
      </c>
      <c r="H38" s="1226">
        <f t="shared" si="4"/>
        <v>0</v>
      </c>
      <c r="I38" s="1224"/>
      <c r="J38" s="1225">
        <f t="shared" si="5"/>
        <v>0</v>
      </c>
      <c r="K38" s="1226">
        <f t="shared" si="6"/>
        <v>0</v>
      </c>
      <c r="L38" s="1224">
        <f t="shared" si="14"/>
        <v>300000</v>
      </c>
      <c r="M38" s="1225">
        <f t="shared" si="14"/>
        <v>81000</v>
      </c>
      <c r="N38" s="1226">
        <f t="shared" si="14"/>
        <v>381000</v>
      </c>
    </row>
    <row r="39" spans="1:14" s="1043" customFormat="1" ht="15">
      <c r="A39" s="1933"/>
      <c r="B39" s="1241" t="s">
        <v>741</v>
      </c>
      <c r="C39" s="1224">
        <v>400000</v>
      </c>
      <c r="D39" s="1225">
        <f t="shared" si="1"/>
        <v>108000</v>
      </c>
      <c r="E39" s="1226">
        <f t="shared" si="2"/>
        <v>508000</v>
      </c>
      <c r="F39" s="1224"/>
      <c r="G39" s="1225">
        <f t="shared" si="3"/>
        <v>0</v>
      </c>
      <c r="H39" s="1226">
        <f t="shared" si="4"/>
        <v>0</v>
      </c>
      <c r="I39" s="1224"/>
      <c r="J39" s="1225">
        <f t="shared" si="5"/>
        <v>0</v>
      </c>
      <c r="K39" s="1226">
        <f t="shared" si="6"/>
        <v>0</v>
      </c>
      <c r="L39" s="1224">
        <f t="shared" si="14"/>
        <v>400000</v>
      </c>
      <c r="M39" s="1225">
        <f t="shared" si="14"/>
        <v>108000</v>
      </c>
      <c r="N39" s="1226">
        <f t="shared" si="14"/>
        <v>508000</v>
      </c>
    </row>
    <row r="40" spans="1:14" s="1043" customFormat="1" ht="15">
      <c r="A40" s="1933"/>
      <c r="B40" s="1242" t="s">
        <v>748</v>
      </c>
      <c r="C40" s="1224"/>
      <c r="D40" s="1225"/>
      <c r="E40" s="1226"/>
      <c r="F40" s="1224"/>
      <c r="G40" s="1225"/>
      <c r="H40" s="1226"/>
      <c r="I40" s="1224">
        <v>345000</v>
      </c>
      <c r="J40" s="1225">
        <f t="shared" si="5"/>
        <v>93150</v>
      </c>
      <c r="K40" s="1226">
        <f t="shared" si="6"/>
        <v>438150</v>
      </c>
      <c r="L40" s="1224">
        <f t="shared" si="14"/>
        <v>345000</v>
      </c>
      <c r="M40" s="1225">
        <f t="shared" si="14"/>
        <v>93150</v>
      </c>
      <c r="N40" s="1226">
        <f t="shared" si="14"/>
        <v>438150</v>
      </c>
    </row>
    <row r="41" spans="1:14" s="1045" customFormat="1" ht="15.75" thickBot="1">
      <c r="A41" s="1934"/>
      <c r="B41" s="1243" t="s">
        <v>801</v>
      </c>
      <c r="C41" s="1227">
        <f t="shared" ref="C41:H41" si="15">SUM(C38:C39)</f>
        <v>700000</v>
      </c>
      <c r="D41" s="1228">
        <f t="shared" si="15"/>
        <v>189000</v>
      </c>
      <c r="E41" s="1229">
        <f t="shared" si="15"/>
        <v>889000</v>
      </c>
      <c r="F41" s="1227">
        <f t="shared" si="15"/>
        <v>0</v>
      </c>
      <c r="G41" s="1228">
        <f t="shared" si="15"/>
        <v>0</v>
      </c>
      <c r="H41" s="1229">
        <f t="shared" si="15"/>
        <v>0</v>
      </c>
      <c r="I41" s="1227">
        <f t="shared" ref="I41:N41" si="16">SUM(I38:I40)</f>
        <v>345000</v>
      </c>
      <c r="J41" s="1228">
        <f t="shared" si="16"/>
        <v>93150</v>
      </c>
      <c r="K41" s="1229">
        <f t="shared" si="16"/>
        <v>438150</v>
      </c>
      <c r="L41" s="1227">
        <f t="shared" si="16"/>
        <v>1045000</v>
      </c>
      <c r="M41" s="1228">
        <f t="shared" si="16"/>
        <v>282150</v>
      </c>
      <c r="N41" s="1229">
        <f t="shared" si="16"/>
        <v>1327150</v>
      </c>
    </row>
    <row r="42" spans="1:14" s="1045" customFormat="1" ht="21" customHeight="1" thickBot="1">
      <c r="A42" s="1485"/>
      <c r="B42" s="1243" t="s">
        <v>459</v>
      </c>
      <c r="C42" s="1231">
        <f t="shared" ref="C42:N42" si="17">SUM(C41,C36,C35,C34,C25,C21,C15)</f>
        <v>6250000</v>
      </c>
      <c r="D42" s="1232">
        <f t="shared" si="17"/>
        <v>1579500</v>
      </c>
      <c r="E42" s="1233">
        <f t="shared" si="17"/>
        <v>7429500</v>
      </c>
      <c r="F42" s="1231">
        <f t="shared" si="17"/>
        <v>2500000</v>
      </c>
      <c r="G42" s="1232">
        <f t="shared" si="17"/>
        <v>675000</v>
      </c>
      <c r="H42" s="1233">
        <f t="shared" si="17"/>
        <v>3175000</v>
      </c>
      <c r="I42" s="1231">
        <f t="shared" si="17"/>
        <v>7855000</v>
      </c>
      <c r="J42" s="1232">
        <f t="shared" si="17"/>
        <v>2120850</v>
      </c>
      <c r="K42" s="1233">
        <f t="shared" si="17"/>
        <v>9975850</v>
      </c>
      <c r="L42" s="1231">
        <f t="shared" si="17"/>
        <v>16205000</v>
      </c>
      <c r="M42" s="1232">
        <f t="shared" si="17"/>
        <v>4375350</v>
      </c>
      <c r="N42" s="1233">
        <f t="shared" si="17"/>
        <v>20580350</v>
      </c>
    </row>
  </sheetData>
  <mergeCells count="12">
    <mergeCell ref="A1:N1"/>
    <mergeCell ref="A2:A3"/>
    <mergeCell ref="B2:B3"/>
    <mergeCell ref="C2:E2"/>
    <mergeCell ref="F2:H2"/>
    <mergeCell ref="I2:K2"/>
    <mergeCell ref="L2:N2"/>
    <mergeCell ref="A4:A14"/>
    <mergeCell ref="A16:A20"/>
    <mergeCell ref="A22:A24"/>
    <mergeCell ref="A26:A32"/>
    <mergeCell ref="A37:A41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Header>&amp;R&amp;"Times New Roman CE,Dőlt"&amp;14 11. sz. tájékoztató tábla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H29"/>
  <sheetViews>
    <sheetView view="pageLayout" zoomScaleNormal="100" workbookViewId="0">
      <selection activeCell="G22" sqref="G22"/>
    </sheetView>
  </sheetViews>
  <sheetFormatPr defaultColWidth="10.6640625" defaultRowHeight="12.75"/>
  <cols>
    <col min="1" max="1" width="7" style="942" customWidth="1"/>
    <col min="2" max="2" width="34.5" style="942" customWidth="1"/>
    <col min="3" max="3" width="11" style="942" customWidth="1"/>
    <col min="4" max="4" width="16.83203125" style="942" customWidth="1"/>
    <col min="5" max="5" width="17.1640625" style="942" customWidth="1"/>
    <col min="6" max="6" width="15.33203125" style="942" customWidth="1"/>
    <col min="7" max="7" width="15.5" style="942" customWidth="1"/>
    <col min="8" max="16384" width="10.6640625" style="942"/>
  </cols>
  <sheetData>
    <row r="1" spans="1:8" ht="12.75" customHeight="1">
      <c r="A1" s="1943" t="s">
        <v>843</v>
      </c>
      <c r="B1" s="1944"/>
      <c r="C1" s="1944"/>
      <c r="D1" s="1944"/>
      <c r="E1" s="1944"/>
      <c r="F1" s="1944"/>
      <c r="G1" s="1944"/>
    </row>
    <row r="2" spans="1:8">
      <c r="A2" s="1944"/>
      <c r="B2" s="1944"/>
      <c r="C2" s="1944"/>
      <c r="D2" s="1944"/>
      <c r="E2" s="1944"/>
      <c r="F2" s="1944"/>
      <c r="G2" s="1944"/>
    </row>
    <row r="3" spans="1:8">
      <c r="A3" s="1944"/>
      <c r="B3" s="1944"/>
      <c r="C3" s="1944"/>
      <c r="D3" s="1944"/>
      <c r="E3" s="1944"/>
      <c r="F3" s="1944"/>
      <c r="G3" s="1944"/>
    </row>
    <row r="4" spans="1:8" ht="13.5" thickBot="1">
      <c r="A4" s="1291"/>
      <c r="B4" s="1291"/>
      <c r="C4" s="1291"/>
      <c r="D4" s="1291"/>
      <c r="E4" s="1291"/>
      <c r="F4" s="1291"/>
      <c r="G4" s="1335" t="s">
        <v>1098</v>
      </c>
    </row>
    <row r="5" spans="1:8" s="948" customFormat="1" ht="50.25" customHeight="1">
      <c r="A5" s="943" t="s">
        <v>66</v>
      </c>
      <c r="B5" s="944" t="s">
        <v>621</v>
      </c>
      <c r="C5" s="945" t="s">
        <v>622</v>
      </c>
      <c r="D5" s="946" t="s">
        <v>623</v>
      </c>
      <c r="E5" s="944" t="s">
        <v>624</v>
      </c>
      <c r="F5" s="944" t="s">
        <v>625</v>
      </c>
      <c r="G5" s="947" t="s">
        <v>626</v>
      </c>
    </row>
    <row r="6" spans="1:8" s="948" customFormat="1" ht="21" customHeight="1">
      <c r="A6" s="1267" t="s">
        <v>67</v>
      </c>
      <c r="B6" s="1290" t="s">
        <v>819</v>
      </c>
      <c r="C6" s="1946"/>
      <c r="D6" s="1947"/>
      <c r="E6" s="1947"/>
      <c r="F6" s="1947"/>
      <c r="G6" s="1948"/>
    </row>
    <row r="7" spans="1:8" s="949" customFormat="1" ht="25.5" customHeight="1">
      <c r="A7" s="1284" t="s">
        <v>820</v>
      </c>
      <c r="B7" s="1282" t="s">
        <v>824</v>
      </c>
      <c r="C7" s="1273">
        <v>1000</v>
      </c>
      <c r="D7" s="1274">
        <v>100</v>
      </c>
      <c r="E7" s="1275">
        <v>8000</v>
      </c>
      <c r="F7" s="1271">
        <v>0</v>
      </c>
      <c r="G7" s="1272">
        <f t="shared" ref="G7:G13" si="0">SUM(E7:F7)</f>
        <v>8000</v>
      </c>
    </row>
    <row r="8" spans="1:8" s="949" customFormat="1" ht="25.5" customHeight="1">
      <c r="A8" s="1284" t="s">
        <v>821</v>
      </c>
      <c r="B8" s="1285" t="s">
        <v>825</v>
      </c>
      <c r="C8" s="1286">
        <v>800</v>
      </c>
      <c r="D8" s="1287">
        <v>100</v>
      </c>
      <c r="E8" s="1288">
        <v>24000</v>
      </c>
      <c r="F8" s="1289">
        <v>0</v>
      </c>
      <c r="G8" s="1272">
        <f t="shared" si="0"/>
        <v>24000</v>
      </c>
    </row>
    <row r="9" spans="1:8" s="949" customFormat="1" ht="25.5" customHeight="1">
      <c r="A9" s="1284" t="s">
        <v>822</v>
      </c>
      <c r="B9" s="1285" t="s">
        <v>826</v>
      </c>
      <c r="C9" s="1286">
        <v>30</v>
      </c>
      <c r="D9" s="1287">
        <v>100</v>
      </c>
      <c r="E9" s="1288">
        <v>1080</v>
      </c>
      <c r="F9" s="1289">
        <v>0</v>
      </c>
      <c r="G9" s="1272">
        <f t="shared" si="0"/>
        <v>1080</v>
      </c>
    </row>
    <row r="10" spans="1:8" s="949" customFormat="1" ht="25.5" customHeight="1">
      <c r="A10" s="1284" t="s">
        <v>823</v>
      </c>
      <c r="B10" s="1285" t="s">
        <v>827</v>
      </c>
      <c r="C10" s="1286">
        <v>109</v>
      </c>
      <c r="D10" s="1287">
        <v>100</v>
      </c>
      <c r="E10" s="1288">
        <v>4360</v>
      </c>
      <c r="F10" s="1289">
        <v>0</v>
      </c>
      <c r="G10" s="1272">
        <f t="shared" si="0"/>
        <v>4360</v>
      </c>
    </row>
    <row r="11" spans="1:8" s="949" customFormat="1" ht="25.5" customHeight="1">
      <c r="A11" s="1268" t="s">
        <v>68</v>
      </c>
      <c r="B11" s="1282" t="s">
        <v>627</v>
      </c>
      <c r="C11" s="1273">
        <v>10</v>
      </c>
      <c r="D11" s="1274">
        <v>100</v>
      </c>
      <c r="E11" s="1275">
        <v>1580</v>
      </c>
      <c r="F11" s="1276">
        <v>0</v>
      </c>
      <c r="G11" s="1272">
        <f t="shared" si="0"/>
        <v>1580</v>
      </c>
    </row>
    <row r="12" spans="1:8" s="949" customFormat="1" ht="25.5" customHeight="1">
      <c r="A12" s="1268" t="s">
        <v>69</v>
      </c>
      <c r="B12" s="1283" t="s">
        <v>828</v>
      </c>
      <c r="C12" s="1273">
        <v>100</v>
      </c>
      <c r="D12" s="1274">
        <v>100</v>
      </c>
      <c r="E12" s="1275">
        <v>5000</v>
      </c>
      <c r="F12" s="1277">
        <v>0</v>
      </c>
      <c r="G12" s="1272">
        <f t="shared" si="0"/>
        <v>5000</v>
      </c>
    </row>
    <row r="13" spans="1:8" s="949" customFormat="1" ht="25.5" customHeight="1">
      <c r="A13" s="1268" t="s">
        <v>70</v>
      </c>
      <c r="B13" s="1282" t="s">
        <v>628</v>
      </c>
      <c r="C13" s="1273">
        <v>850</v>
      </c>
      <c r="D13" s="1274">
        <v>100</v>
      </c>
      <c r="E13" s="1275">
        <v>3150</v>
      </c>
      <c r="F13" s="1276">
        <v>0</v>
      </c>
      <c r="G13" s="1272">
        <f t="shared" si="0"/>
        <v>3150</v>
      </c>
    </row>
    <row r="14" spans="1:8" s="950" customFormat="1" ht="25.5" customHeight="1" thickBot="1">
      <c r="A14" s="1269"/>
      <c r="B14" s="1270" t="s">
        <v>620</v>
      </c>
      <c r="C14" s="1278"/>
      <c r="D14" s="1279"/>
      <c r="E14" s="1280">
        <f>SUM(E7:E13)</f>
        <v>47170</v>
      </c>
      <c r="F14" s="1280">
        <f>SUM(F7:F13)</f>
        <v>0</v>
      </c>
      <c r="G14" s="1281">
        <f>SUM(G7:G13)</f>
        <v>47170</v>
      </c>
    </row>
    <row r="15" spans="1:8" s="950" customFormat="1" ht="20.25" customHeight="1">
      <c r="A15" s="951"/>
      <c r="B15" s="951"/>
      <c r="C15" s="951"/>
      <c r="D15" s="952"/>
      <c r="E15" s="952"/>
      <c r="F15" s="952"/>
      <c r="G15" s="952"/>
      <c r="H15" s="953"/>
    </row>
    <row r="16" spans="1:8" s="950" customFormat="1" ht="20.25" customHeight="1">
      <c r="A16" s="951"/>
      <c r="B16" s="951"/>
      <c r="C16" s="951"/>
      <c r="E16" s="1945"/>
      <c r="F16" s="1945"/>
      <c r="G16" s="1945"/>
      <c r="H16" s="953"/>
    </row>
    <row r="17" spans="1:7" s="950" customFormat="1" ht="15" customHeight="1">
      <c r="A17" s="1943"/>
      <c r="B17" s="1944"/>
      <c r="C17" s="1944"/>
      <c r="D17" s="1944"/>
      <c r="E17" s="1944"/>
      <c r="F17" s="1944"/>
      <c r="G17" s="1944"/>
    </row>
    <row r="18" spans="1:7" s="950" customFormat="1" ht="16.5" customHeight="1">
      <c r="A18" s="1944"/>
      <c r="B18" s="1944"/>
      <c r="C18" s="1944"/>
      <c r="D18" s="1944"/>
      <c r="E18" s="1944"/>
      <c r="F18" s="1944"/>
      <c r="G18" s="1944"/>
    </row>
    <row r="19" spans="1:7" s="950" customFormat="1" ht="15" customHeight="1">
      <c r="A19" s="1944"/>
      <c r="B19" s="1944"/>
      <c r="C19" s="1944"/>
      <c r="D19" s="1944"/>
      <c r="E19" s="1944"/>
      <c r="F19" s="1944"/>
      <c r="G19" s="1944"/>
    </row>
    <row r="20" spans="1:7" s="950" customFormat="1" ht="15" customHeight="1">
      <c r="A20" s="1428"/>
      <c r="B20" s="1428"/>
      <c r="C20" s="1428"/>
      <c r="D20" s="1428"/>
      <c r="E20" s="1428"/>
      <c r="F20" s="985"/>
      <c r="G20" s="1335"/>
    </row>
    <row r="21" spans="1:7">
      <c r="A21" s="1437"/>
      <c r="B21" s="1437"/>
      <c r="C21" s="1438"/>
      <c r="D21" s="1439"/>
      <c r="E21" s="1437"/>
      <c r="F21" s="1437"/>
      <c r="G21" s="1437"/>
    </row>
    <row r="22" spans="1:7" ht="25.5" customHeight="1">
      <c r="A22" s="1440"/>
      <c r="B22" s="1441"/>
      <c r="C22" s="1442"/>
      <c r="D22" s="1443"/>
      <c r="E22" s="1437"/>
      <c r="F22" s="1437"/>
      <c r="G22" s="1437"/>
    </row>
    <row r="23" spans="1:7" ht="25.5" customHeight="1">
      <c r="A23" s="1440"/>
      <c r="B23" s="1441"/>
      <c r="C23" s="1442"/>
      <c r="D23" s="1443"/>
      <c r="E23" s="1437"/>
      <c r="F23" s="1437"/>
      <c r="G23" s="1437"/>
    </row>
    <row r="24" spans="1:7" ht="25.5" customHeight="1">
      <c r="A24" s="1440"/>
      <c r="B24" s="1441"/>
      <c r="C24" s="1442"/>
      <c r="D24" s="1443"/>
      <c r="E24" s="1437"/>
      <c r="F24" s="1437"/>
      <c r="G24" s="1437"/>
    </row>
    <row r="25" spans="1:7" ht="25.5" customHeight="1">
      <c r="A25" s="1440"/>
      <c r="B25" s="1441"/>
      <c r="C25" s="1442"/>
      <c r="D25" s="1443"/>
      <c r="E25" s="1437"/>
      <c r="F25" s="1437"/>
      <c r="G25" s="1437"/>
    </row>
    <row r="26" spans="1:7" ht="25.5" customHeight="1">
      <c r="A26" s="951"/>
      <c r="B26" s="951"/>
      <c r="C26" s="951"/>
      <c r="D26" s="952"/>
      <c r="E26" s="1437"/>
      <c r="F26" s="1437"/>
      <c r="G26" s="1437"/>
    </row>
    <row r="27" spans="1:7">
      <c r="A27" s="1444"/>
      <c r="B27" s="1444"/>
      <c r="C27" s="1444"/>
      <c r="D27" s="1444"/>
      <c r="E27" s="1437"/>
      <c r="F27" s="1437"/>
      <c r="G27" s="1437"/>
    </row>
    <row r="28" spans="1:7">
      <c r="A28" s="1444"/>
      <c r="B28" s="1444"/>
      <c r="C28" s="1444"/>
      <c r="D28" s="1444"/>
      <c r="E28" s="1437"/>
      <c r="F28" s="1437"/>
      <c r="G28" s="1437"/>
    </row>
    <row r="29" spans="1:7">
      <c r="A29" s="1444"/>
      <c r="B29" s="1444"/>
      <c r="C29" s="1444"/>
      <c r="D29" s="1444"/>
      <c r="E29" s="1437"/>
      <c r="F29" s="1437"/>
      <c r="G29" s="1437"/>
    </row>
  </sheetData>
  <mergeCells count="4">
    <mergeCell ref="A1:G3"/>
    <mergeCell ref="A17:G19"/>
    <mergeCell ref="E16:G16"/>
    <mergeCell ref="C6:G6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&amp;R&amp;"Times New Roman CE,Dőlt"&amp;14 12. számú tájékoztató tábla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75"/>
  <sheetViews>
    <sheetView zoomScaleNormal="100" workbookViewId="0">
      <selection activeCell="B31" sqref="B31"/>
    </sheetView>
  </sheetViews>
  <sheetFormatPr defaultColWidth="9.33203125" defaultRowHeight="12.75"/>
  <cols>
    <col min="1" max="1" width="11" style="81" customWidth="1"/>
    <col min="2" max="2" width="94.5" style="82" customWidth="1"/>
    <col min="3" max="3" width="23.6640625" style="83" customWidth="1"/>
    <col min="4" max="16384" width="9.33203125" style="2"/>
  </cols>
  <sheetData>
    <row r="1" spans="1:3" s="1" customFormat="1" ht="50.25" customHeight="1">
      <c r="A1" s="1731" t="s">
        <v>849</v>
      </c>
      <c r="B1" s="1731"/>
      <c r="C1" s="1731"/>
    </row>
    <row r="2" spans="1:3" s="5" customFormat="1" ht="21.75" customHeight="1" thickBot="1">
      <c r="A2" s="1750" t="s">
        <v>360</v>
      </c>
      <c r="B2" s="1750"/>
      <c r="C2" s="97" t="s">
        <v>101</v>
      </c>
    </row>
    <row r="3" spans="1:3" s="5" customFormat="1" ht="21.75" customHeight="1" thickBot="1">
      <c r="A3" s="1751" t="s">
        <v>59</v>
      </c>
      <c r="B3" s="1751" t="s">
        <v>0</v>
      </c>
      <c r="C3" s="797" t="s">
        <v>833</v>
      </c>
    </row>
    <row r="4" spans="1:3" ht="31.5" customHeight="1" thickBot="1">
      <c r="A4" s="1752"/>
      <c r="B4" s="1752"/>
      <c r="C4" s="156" t="s">
        <v>100</v>
      </c>
    </row>
    <row r="5" spans="1:3" s="3" customFormat="1" ht="12.95" customHeight="1" thickBot="1">
      <c r="A5" s="99">
        <v>1</v>
      </c>
      <c r="B5" s="9">
        <v>2</v>
      </c>
      <c r="C5" s="852">
        <v>3</v>
      </c>
    </row>
    <row r="6" spans="1:3" s="85" customFormat="1" ht="16.5" customHeight="1" thickBot="1">
      <c r="A6" s="84" t="s">
        <v>67</v>
      </c>
      <c r="B6" s="50" t="s">
        <v>180</v>
      </c>
      <c r="C6" s="775">
        <f>+C7+C8+C9+C10+C11+C12</f>
        <v>0</v>
      </c>
    </row>
    <row r="7" spans="1:3" s="6" customFormat="1" ht="16.5" customHeight="1">
      <c r="A7" s="86" t="s">
        <v>18</v>
      </c>
      <c r="B7" s="116" t="s">
        <v>181</v>
      </c>
      <c r="C7" s="776"/>
    </row>
    <row r="8" spans="1:3" s="7" customFormat="1" ht="16.5" customHeight="1">
      <c r="A8" s="87" t="s">
        <v>19</v>
      </c>
      <c r="B8" s="117" t="s">
        <v>182</v>
      </c>
      <c r="C8" s="777"/>
    </row>
    <row r="9" spans="1:3" s="7" customFormat="1" ht="16.5" customHeight="1">
      <c r="A9" s="87" t="s">
        <v>20</v>
      </c>
      <c r="B9" s="117" t="s">
        <v>96</v>
      </c>
      <c r="C9" s="777"/>
    </row>
    <row r="10" spans="1:3" s="7" customFormat="1" ht="16.5" customHeight="1">
      <c r="A10" s="87" t="s">
        <v>21</v>
      </c>
      <c r="B10" s="117" t="s">
        <v>97</v>
      </c>
      <c r="C10" s="777"/>
    </row>
    <row r="11" spans="1:3" s="7" customFormat="1" ht="16.5" customHeight="1">
      <c r="A11" s="87" t="s">
        <v>36</v>
      </c>
      <c r="B11" s="117" t="s">
        <v>183</v>
      </c>
      <c r="C11" s="777"/>
    </row>
    <row r="12" spans="1:3" s="6" customFormat="1" ht="16.5" customHeight="1" thickBot="1">
      <c r="A12" s="88" t="s">
        <v>22</v>
      </c>
      <c r="B12" s="118" t="s">
        <v>184</v>
      </c>
      <c r="C12" s="786"/>
    </row>
    <row r="13" spans="1:3" s="6" customFormat="1" ht="16.5" customHeight="1" thickBot="1">
      <c r="A13" s="84" t="s">
        <v>68</v>
      </c>
      <c r="B13" s="119" t="s">
        <v>185</v>
      </c>
      <c r="C13" s="775">
        <f>+C14+C15+C16+C17+C18</f>
        <v>180087</v>
      </c>
    </row>
    <row r="14" spans="1:3" s="6" customFormat="1" ht="16.5" customHeight="1">
      <c r="A14" s="92" t="s">
        <v>24</v>
      </c>
      <c r="B14" s="158" t="s">
        <v>138</v>
      </c>
      <c r="C14" s="779"/>
    </row>
    <row r="15" spans="1:3" s="6" customFormat="1" ht="16.5" customHeight="1">
      <c r="A15" s="87" t="s">
        <v>25</v>
      </c>
      <c r="B15" s="117" t="s">
        <v>186</v>
      </c>
      <c r="C15" s="777"/>
    </row>
    <row r="16" spans="1:3" s="6" customFormat="1" ht="16.5" customHeight="1">
      <c r="A16" s="87" t="s">
        <v>26</v>
      </c>
      <c r="B16" s="117" t="s">
        <v>187</v>
      </c>
      <c r="C16" s="777"/>
    </row>
    <row r="17" spans="1:5" s="6" customFormat="1" ht="16.5" customHeight="1">
      <c r="A17" s="87" t="s">
        <v>27</v>
      </c>
      <c r="B17" s="117" t="s">
        <v>188</v>
      </c>
      <c r="C17" s="777"/>
      <c r="E17" s="6" t="s">
        <v>448</v>
      </c>
    </row>
    <row r="18" spans="1:5" s="6" customFormat="1" ht="16.5" customHeight="1">
      <c r="A18" s="87" t="s">
        <v>28</v>
      </c>
      <c r="B18" s="117" t="s">
        <v>189</v>
      </c>
      <c r="C18" s="777">
        <f>SUM(C19:C23)</f>
        <v>180087</v>
      </c>
    </row>
    <row r="19" spans="1:5" s="7" customFormat="1" ht="16.5" customHeight="1">
      <c r="A19" s="87" t="s">
        <v>298</v>
      </c>
      <c r="B19" s="120" t="s">
        <v>297</v>
      </c>
      <c r="C19" s="777">
        <v>2134</v>
      </c>
    </row>
    <row r="20" spans="1:5" s="7" customFormat="1" ht="16.5" customHeight="1">
      <c r="A20" s="87" t="s">
        <v>299</v>
      </c>
      <c r="B20" s="120" t="s">
        <v>161</v>
      </c>
      <c r="C20" s="777"/>
    </row>
    <row r="21" spans="1:5" s="7" customFormat="1" ht="16.5" customHeight="1">
      <c r="A21" s="87" t="s">
        <v>300</v>
      </c>
      <c r="B21" s="120" t="s">
        <v>162</v>
      </c>
      <c r="C21" s="777">
        <v>171953</v>
      </c>
    </row>
    <row r="22" spans="1:5" s="7" customFormat="1" ht="16.5" customHeight="1">
      <c r="A22" s="87" t="s">
        <v>301</v>
      </c>
      <c r="B22" s="120" t="s">
        <v>163</v>
      </c>
      <c r="C22" s="777">
        <v>6000</v>
      </c>
    </row>
    <row r="23" spans="1:5" s="7" customFormat="1" ht="16.5" customHeight="1" thickBot="1">
      <c r="A23" s="159" t="s">
        <v>302</v>
      </c>
      <c r="B23" s="160" t="s">
        <v>292</v>
      </c>
      <c r="C23" s="778"/>
    </row>
    <row r="24" spans="1:5" s="7" customFormat="1" ht="27.75" customHeight="1" thickBot="1">
      <c r="A24" s="84" t="s">
        <v>69</v>
      </c>
      <c r="B24" s="50" t="s">
        <v>190</v>
      </c>
      <c r="C24" s="798">
        <f>+C25+C26+C27+C28+C29</f>
        <v>0</v>
      </c>
    </row>
    <row r="25" spans="1:5" s="7" customFormat="1" ht="16.5" customHeight="1">
      <c r="A25" s="92" t="s">
        <v>5</v>
      </c>
      <c r="B25" s="158" t="s">
        <v>191</v>
      </c>
      <c r="C25" s="779"/>
    </row>
    <row r="26" spans="1:5" s="6" customFormat="1" ht="16.5" customHeight="1">
      <c r="A26" s="87" t="s">
        <v>6</v>
      </c>
      <c r="B26" s="117" t="s">
        <v>192</v>
      </c>
      <c r="C26" s="777"/>
    </row>
    <row r="27" spans="1:5" s="7" customFormat="1" ht="16.5" customHeight="1">
      <c r="A27" s="87" t="s">
        <v>7</v>
      </c>
      <c r="B27" s="117" t="s">
        <v>193</v>
      </c>
      <c r="C27" s="777"/>
    </row>
    <row r="28" spans="1:5" s="7" customFormat="1" ht="16.5" customHeight="1">
      <c r="A28" s="87" t="s">
        <v>8</v>
      </c>
      <c r="B28" s="117" t="s">
        <v>194</v>
      </c>
      <c r="C28" s="777"/>
    </row>
    <row r="29" spans="1:5" s="7" customFormat="1" ht="16.5" customHeight="1">
      <c r="A29" s="87" t="s">
        <v>39</v>
      </c>
      <c r="B29" s="117" t="s">
        <v>195</v>
      </c>
      <c r="C29" s="777">
        <f>SUM(C30:C34)</f>
        <v>0</v>
      </c>
    </row>
    <row r="30" spans="1:5" s="7" customFormat="1" ht="16.5" customHeight="1">
      <c r="A30" s="87" t="s">
        <v>303</v>
      </c>
      <c r="B30" s="120" t="s">
        <v>297</v>
      </c>
      <c r="C30" s="777"/>
    </row>
    <row r="31" spans="1:5" s="7" customFormat="1" ht="16.5" customHeight="1">
      <c r="A31" s="87" t="s">
        <v>304</v>
      </c>
      <c r="B31" s="120" t="s">
        <v>161</v>
      </c>
      <c r="C31" s="777"/>
    </row>
    <row r="32" spans="1:5" s="7" customFormat="1" ht="16.5" customHeight="1">
      <c r="A32" s="87" t="s">
        <v>305</v>
      </c>
      <c r="B32" s="120" t="s">
        <v>162</v>
      </c>
      <c r="C32" s="777"/>
    </row>
    <row r="33" spans="1:3" s="7" customFormat="1" ht="16.5" customHeight="1">
      <c r="A33" s="87" t="s">
        <v>306</v>
      </c>
      <c r="B33" s="120" t="s">
        <v>163</v>
      </c>
      <c r="C33" s="777"/>
    </row>
    <row r="34" spans="1:3" s="7" customFormat="1" ht="16.5" customHeight="1" thickBot="1">
      <c r="A34" s="159" t="s">
        <v>307</v>
      </c>
      <c r="B34" s="160" t="s">
        <v>292</v>
      </c>
      <c r="C34" s="778"/>
    </row>
    <row r="35" spans="1:3" s="7" customFormat="1" ht="16.5" customHeight="1" thickBot="1">
      <c r="A35" s="84" t="s">
        <v>40</v>
      </c>
      <c r="B35" s="50" t="s">
        <v>196</v>
      </c>
      <c r="C35" s="780">
        <f>+C36+C41+C42+C43</f>
        <v>0</v>
      </c>
    </row>
    <row r="36" spans="1:3" s="7" customFormat="1" ht="16.5" customHeight="1">
      <c r="A36" s="86" t="s">
        <v>9</v>
      </c>
      <c r="B36" s="116" t="s">
        <v>197</v>
      </c>
      <c r="C36" s="853"/>
    </row>
    <row r="37" spans="1:3" s="7" customFormat="1" ht="16.5" customHeight="1">
      <c r="A37" s="87" t="s">
        <v>198</v>
      </c>
      <c r="B37" s="122" t="s">
        <v>308</v>
      </c>
      <c r="C37" s="782"/>
    </row>
    <row r="38" spans="1:3" s="7" customFormat="1" ht="16.5" customHeight="1">
      <c r="A38" s="87" t="s">
        <v>199</v>
      </c>
      <c r="B38" s="122" t="s">
        <v>309</v>
      </c>
      <c r="C38" s="782"/>
    </row>
    <row r="39" spans="1:3" s="7" customFormat="1" ht="16.5" customHeight="1">
      <c r="A39" s="87" t="s">
        <v>310</v>
      </c>
      <c r="B39" s="122" t="s">
        <v>311</v>
      </c>
      <c r="C39" s="782"/>
    </row>
    <row r="40" spans="1:3" s="7" customFormat="1" ht="16.5" customHeight="1">
      <c r="A40" s="87" t="s">
        <v>432</v>
      </c>
      <c r="B40" s="122" t="s">
        <v>435</v>
      </c>
      <c r="C40" s="782"/>
    </row>
    <row r="41" spans="1:3" s="7" customFormat="1" ht="16.5" customHeight="1">
      <c r="A41" s="87" t="s">
        <v>10</v>
      </c>
      <c r="B41" s="117" t="s">
        <v>200</v>
      </c>
      <c r="C41" s="777"/>
    </row>
    <row r="42" spans="1:3" s="7" customFormat="1" ht="16.5" customHeight="1">
      <c r="A42" s="87" t="s">
        <v>143</v>
      </c>
      <c r="B42" s="117" t="s">
        <v>312</v>
      </c>
      <c r="C42" s="777"/>
    </row>
    <row r="43" spans="1:3" s="7" customFormat="1" ht="16.5" customHeight="1" thickBot="1">
      <c r="A43" s="88" t="s">
        <v>166</v>
      </c>
      <c r="B43" s="118" t="s">
        <v>313</v>
      </c>
      <c r="C43" s="786"/>
    </row>
    <row r="44" spans="1:3" s="7" customFormat="1" ht="16.5" customHeight="1" thickBot="1">
      <c r="A44" s="84" t="s">
        <v>71</v>
      </c>
      <c r="B44" s="50" t="s">
        <v>201</v>
      </c>
      <c r="C44" s="798">
        <f>C45+C46+C50+C51+C52+C53+C54+C55+C56+C57</f>
        <v>82815</v>
      </c>
    </row>
    <row r="45" spans="1:3" s="7" customFormat="1" ht="16.5" customHeight="1">
      <c r="A45" s="86" t="s">
        <v>11</v>
      </c>
      <c r="B45" s="116" t="s">
        <v>127</v>
      </c>
      <c r="C45" s="776"/>
    </row>
    <row r="46" spans="1:3" s="7" customFormat="1" ht="16.5" customHeight="1">
      <c r="A46" s="87" t="s">
        <v>12</v>
      </c>
      <c r="B46" s="117" t="s">
        <v>128</v>
      </c>
      <c r="C46" s="777">
        <f>SUM(C47:C49)</f>
        <v>11582</v>
      </c>
    </row>
    <row r="47" spans="1:3" s="7" customFormat="1" ht="16.5" customHeight="1">
      <c r="A47" s="87" t="s">
        <v>314</v>
      </c>
      <c r="B47" s="123" t="s">
        <v>176</v>
      </c>
      <c r="C47" s="854"/>
    </row>
    <row r="48" spans="1:3" s="7" customFormat="1" ht="16.5" customHeight="1">
      <c r="A48" s="87" t="s">
        <v>315</v>
      </c>
      <c r="B48" s="123" t="s">
        <v>177</v>
      </c>
      <c r="C48" s="854">
        <v>4597</v>
      </c>
    </row>
    <row r="49" spans="1:3" s="7" customFormat="1" ht="16.5" customHeight="1">
      <c r="A49" s="87" t="s">
        <v>316</v>
      </c>
      <c r="B49" s="123" t="s">
        <v>178</v>
      </c>
      <c r="C49" s="854">
        <v>6985</v>
      </c>
    </row>
    <row r="50" spans="1:3" s="7" customFormat="1" ht="16.5" customHeight="1">
      <c r="A50" s="87" t="s">
        <v>13</v>
      </c>
      <c r="B50" s="117" t="s">
        <v>129</v>
      </c>
      <c r="C50" s="783">
        <v>7340</v>
      </c>
    </row>
    <row r="51" spans="1:3" s="7" customFormat="1" ht="16.5" customHeight="1">
      <c r="A51" s="87" t="s">
        <v>42</v>
      </c>
      <c r="B51" s="117" t="s">
        <v>130</v>
      </c>
      <c r="C51" s="783"/>
    </row>
    <row r="52" spans="1:3" s="7" customFormat="1" ht="16.5" customHeight="1">
      <c r="A52" s="87" t="s">
        <v>43</v>
      </c>
      <c r="B52" s="117" t="s">
        <v>131</v>
      </c>
      <c r="C52" s="783"/>
    </row>
    <row r="53" spans="1:3" s="7" customFormat="1" ht="16.5" customHeight="1">
      <c r="A53" s="87" t="s">
        <v>44</v>
      </c>
      <c r="B53" s="117" t="s">
        <v>202</v>
      </c>
      <c r="C53" s="783">
        <v>8821</v>
      </c>
    </row>
    <row r="54" spans="1:3" s="7" customFormat="1" ht="16.5" customHeight="1">
      <c r="A54" s="87" t="s">
        <v>45</v>
      </c>
      <c r="B54" s="117" t="s">
        <v>203</v>
      </c>
      <c r="C54" s="783">
        <v>21070</v>
      </c>
    </row>
    <row r="55" spans="1:3" s="7" customFormat="1" ht="16.5" customHeight="1">
      <c r="A55" s="87" t="s">
        <v>46</v>
      </c>
      <c r="B55" s="117" t="s">
        <v>134</v>
      </c>
      <c r="C55" s="783">
        <v>2</v>
      </c>
    </row>
    <row r="56" spans="1:3" s="7" customFormat="1" ht="16.5" customHeight="1">
      <c r="A56" s="87" t="s">
        <v>95</v>
      </c>
      <c r="B56" s="117" t="s">
        <v>135</v>
      </c>
      <c r="C56" s="783"/>
    </row>
    <row r="57" spans="1:3" s="7" customFormat="1" ht="16.5" customHeight="1" thickBot="1">
      <c r="A57" s="159" t="s">
        <v>204</v>
      </c>
      <c r="B57" s="161" t="s">
        <v>136</v>
      </c>
      <c r="C57" s="785">
        <v>34000</v>
      </c>
    </row>
    <row r="58" spans="1:3" s="7" customFormat="1" ht="16.5" customHeight="1" thickBot="1">
      <c r="A58" s="84" t="s">
        <v>72</v>
      </c>
      <c r="B58" s="50" t="s">
        <v>205</v>
      </c>
      <c r="C58" s="775">
        <f>SUM(C59:C62)</f>
        <v>0</v>
      </c>
    </row>
    <row r="59" spans="1:3" s="7" customFormat="1" ht="16.5" customHeight="1">
      <c r="A59" s="86" t="s">
        <v>14</v>
      </c>
      <c r="B59" s="116" t="s">
        <v>145</v>
      </c>
      <c r="C59" s="787"/>
    </row>
    <row r="60" spans="1:3" s="7" customFormat="1" ht="16.5" customHeight="1">
      <c r="A60" s="87" t="s">
        <v>15</v>
      </c>
      <c r="B60" s="117" t="s">
        <v>146</v>
      </c>
      <c r="C60" s="783"/>
    </row>
    <row r="61" spans="1:3" s="7" customFormat="1" ht="16.5" customHeight="1">
      <c r="A61" s="87" t="s">
        <v>206</v>
      </c>
      <c r="B61" s="117" t="s">
        <v>147</v>
      </c>
      <c r="C61" s="783"/>
    </row>
    <row r="62" spans="1:3" s="7" customFormat="1" ht="16.5" customHeight="1">
      <c r="A62" s="87" t="s">
        <v>207</v>
      </c>
      <c r="B62" s="124" t="s">
        <v>115</v>
      </c>
      <c r="C62" s="783">
        <f>SUM(C63:C66)</f>
        <v>0</v>
      </c>
    </row>
    <row r="63" spans="1:3" s="7" customFormat="1" ht="16.5" customHeight="1">
      <c r="A63" s="88" t="s">
        <v>319</v>
      </c>
      <c r="B63" s="123" t="s">
        <v>317</v>
      </c>
      <c r="C63" s="783"/>
    </row>
    <row r="64" spans="1:3" s="7" customFormat="1" ht="16.5" customHeight="1">
      <c r="A64" s="88" t="s">
        <v>320</v>
      </c>
      <c r="B64" s="123" t="s">
        <v>318</v>
      </c>
      <c r="C64" s="783"/>
    </row>
    <row r="65" spans="1:3" s="7" customFormat="1" ht="16.5" customHeight="1">
      <c r="A65" s="88" t="s">
        <v>321</v>
      </c>
      <c r="B65" s="196" t="s">
        <v>322</v>
      </c>
      <c r="C65" s="784"/>
    </row>
    <row r="66" spans="1:3" s="7" customFormat="1" ht="16.5" customHeight="1" thickBot="1">
      <c r="A66" s="159" t="s">
        <v>436</v>
      </c>
      <c r="B66" s="366" t="s">
        <v>449</v>
      </c>
      <c r="C66" s="785"/>
    </row>
    <row r="67" spans="1:3" s="7" customFormat="1" ht="16.5" customHeight="1" thickBot="1">
      <c r="A67" s="84" t="s">
        <v>47</v>
      </c>
      <c r="B67" s="50" t="s">
        <v>208</v>
      </c>
      <c r="C67" s="775">
        <f>SUM(C68:C70)</f>
        <v>0</v>
      </c>
    </row>
    <row r="68" spans="1:3" s="7" customFormat="1" ht="20.25" customHeight="1">
      <c r="A68" s="86" t="s">
        <v>16</v>
      </c>
      <c r="B68" s="116" t="s">
        <v>209</v>
      </c>
      <c r="C68" s="776"/>
    </row>
    <row r="69" spans="1:3" s="7" customFormat="1" ht="33" customHeight="1">
      <c r="A69" s="87" t="s">
        <v>17</v>
      </c>
      <c r="B69" s="117" t="s">
        <v>210</v>
      </c>
      <c r="C69" s="777"/>
    </row>
    <row r="70" spans="1:3" s="7" customFormat="1" ht="16.5" customHeight="1" thickBot="1">
      <c r="A70" s="88" t="s">
        <v>48</v>
      </c>
      <c r="B70" s="118" t="s">
        <v>211</v>
      </c>
      <c r="C70" s="786"/>
    </row>
    <row r="71" spans="1:3" s="7" customFormat="1" ht="16.5" customHeight="1" thickBot="1">
      <c r="A71" s="84" t="s">
        <v>74</v>
      </c>
      <c r="B71" s="24" t="s">
        <v>212</v>
      </c>
      <c r="C71" s="246">
        <f>SUM(C72:C74)</f>
        <v>0</v>
      </c>
    </row>
    <row r="72" spans="1:3" s="7" customFormat="1" ht="21" customHeight="1">
      <c r="A72" s="86" t="s">
        <v>49</v>
      </c>
      <c r="B72" s="116" t="s">
        <v>213</v>
      </c>
      <c r="C72" s="787"/>
    </row>
    <row r="73" spans="1:3" s="7" customFormat="1" ht="21" customHeight="1">
      <c r="A73" s="87" t="s">
        <v>50</v>
      </c>
      <c r="B73" s="117" t="s">
        <v>335</v>
      </c>
      <c r="C73" s="783"/>
    </row>
    <row r="74" spans="1:3" s="7" customFormat="1" ht="16.5" customHeight="1" thickBot="1">
      <c r="A74" s="88" t="s">
        <v>102</v>
      </c>
      <c r="B74" s="118" t="s">
        <v>214</v>
      </c>
      <c r="C74" s="784"/>
    </row>
    <row r="75" spans="1:3" s="7" customFormat="1" ht="24" customHeight="1" thickBot="1">
      <c r="A75" s="84" t="s">
        <v>75</v>
      </c>
      <c r="B75" s="50" t="s">
        <v>215</v>
      </c>
      <c r="C75" s="780">
        <f>+C6+C13+C24+C35+C44+C58+C67+C71</f>
        <v>262902</v>
      </c>
    </row>
    <row r="76" spans="1:3" s="7" customFormat="1" ht="16.5" customHeight="1" thickBot="1">
      <c r="A76" s="47" t="s">
        <v>216</v>
      </c>
      <c r="B76" s="119" t="s">
        <v>217</v>
      </c>
      <c r="C76" s="775">
        <f>SUM(C77:C79)</f>
        <v>0</v>
      </c>
    </row>
    <row r="77" spans="1:3" s="7" customFormat="1" ht="16.5" customHeight="1">
      <c r="A77" s="86" t="s">
        <v>218</v>
      </c>
      <c r="B77" s="116" t="s">
        <v>219</v>
      </c>
      <c r="C77" s="787"/>
    </row>
    <row r="78" spans="1:3" s="7" customFormat="1" ht="16.5" customHeight="1">
      <c r="A78" s="87" t="s">
        <v>220</v>
      </c>
      <c r="B78" s="117" t="s">
        <v>221</v>
      </c>
      <c r="C78" s="783"/>
    </row>
    <row r="79" spans="1:3" s="7" customFormat="1" ht="16.5" customHeight="1" thickBot="1">
      <c r="A79" s="88" t="s">
        <v>222</v>
      </c>
      <c r="B79" s="125" t="s">
        <v>323</v>
      </c>
      <c r="C79" s="784"/>
    </row>
    <row r="80" spans="1:3" s="7" customFormat="1" ht="16.5" customHeight="1" thickBot="1">
      <c r="A80" s="47" t="s">
        <v>223</v>
      </c>
      <c r="B80" s="119" t="s">
        <v>224</v>
      </c>
      <c r="C80" s="775">
        <f>SUM(C81:C84)</f>
        <v>0</v>
      </c>
    </row>
    <row r="81" spans="1:3" s="7" customFormat="1" ht="16.5" customHeight="1">
      <c r="A81" s="86" t="s">
        <v>37</v>
      </c>
      <c r="B81" s="116" t="s">
        <v>225</v>
      </c>
      <c r="C81" s="787"/>
    </row>
    <row r="82" spans="1:3" s="7" customFormat="1" ht="16.5" customHeight="1">
      <c r="A82" s="87" t="s">
        <v>38</v>
      </c>
      <c r="B82" s="117" t="s">
        <v>226</v>
      </c>
      <c r="C82" s="783"/>
    </row>
    <row r="83" spans="1:3" s="7" customFormat="1" ht="16.5" customHeight="1">
      <c r="A83" s="87" t="s">
        <v>227</v>
      </c>
      <c r="B83" s="117" t="s">
        <v>228</v>
      </c>
      <c r="C83" s="783"/>
    </row>
    <row r="84" spans="1:3" s="7" customFormat="1" ht="16.5" customHeight="1" thickBot="1">
      <c r="A84" s="88" t="s">
        <v>229</v>
      </c>
      <c r="B84" s="118" t="s">
        <v>230</v>
      </c>
      <c r="C84" s="784"/>
    </row>
    <row r="85" spans="1:3" s="7" customFormat="1" ht="16.5" customHeight="1" thickBot="1">
      <c r="A85" s="47" t="s">
        <v>231</v>
      </c>
      <c r="B85" s="119" t="s">
        <v>232</v>
      </c>
      <c r="C85" s="775">
        <f>SUM(C86+C89)</f>
        <v>0</v>
      </c>
    </row>
    <row r="86" spans="1:3" s="7" customFormat="1" ht="16.5" customHeight="1">
      <c r="A86" s="86" t="s">
        <v>51</v>
      </c>
      <c r="B86" s="116" t="s">
        <v>233</v>
      </c>
      <c r="C86" s="787">
        <f>SUM(C87:C88)</f>
        <v>0</v>
      </c>
    </row>
    <row r="87" spans="1:3" s="7" customFormat="1" ht="16.5" customHeight="1">
      <c r="A87" s="87" t="s">
        <v>326</v>
      </c>
      <c r="B87" s="126" t="s">
        <v>324</v>
      </c>
      <c r="C87" s="782"/>
    </row>
    <row r="88" spans="1:3" s="7" customFormat="1" ht="16.5" customHeight="1">
      <c r="A88" s="93" t="s">
        <v>327</v>
      </c>
      <c r="B88" s="126" t="s">
        <v>325</v>
      </c>
      <c r="C88" s="782"/>
    </row>
    <row r="89" spans="1:3" s="7" customFormat="1" ht="16.5" customHeight="1" thickBot="1">
      <c r="A89" s="159" t="s">
        <v>52</v>
      </c>
      <c r="B89" s="161" t="s">
        <v>234</v>
      </c>
      <c r="C89" s="785"/>
    </row>
    <row r="90" spans="1:3" s="6" customFormat="1" ht="16.5" customHeight="1" thickBot="1">
      <c r="A90" s="47" t="s">
        <v>235</v>
      </c>
      <c r="B90" s="119" t="s">
        <v>236</v>
      </c>
      <c r="C90" s="775">
        <f>SUM(C91:C93)</f>
        <v>0</v>
      </c>
    </row>
    <row r="91" spans="1:3" s="7" customFormat="1" ht="16.5" customHeight="1">
      <c r="A91" s="86" t="s">
        <v>237</v>
      </c>
      <c r="B91" s="116" t="s">
        <v>238</v>
      </c>
      <c r="C91" s="787"/>
    </row>
    <row r="92" spans="1:3" s="7" customFormat="1" ht="16.5" customHeight="1">
      <c r="A92" s="87" t="s">
        <v>239</v>
      </c>
      <c r="B92" s="117" t="s">
        <v>240</v>
      </c>
      <c r="C92" s="783"/>
    </row>
    <row r="93" spans="1:3" s="7" customFormat="1" ht="16.5" customHeight="1" thickBot="1">
      <c r="A93" s="88" t="s">
        <v>241</v>
      </c>
      <c r="B93" s="118" t="s">
        <v>242</v>
      </c>
      <c r="C93" s="784"/>
    </row>
    <row r="94" spans="1:3" s="7" customFormat="1" ht="16.5" customHeight="1" thickBot="1">
      <c r="A94" s="47" t="s">
        <v>243</v>
      </c>
      <c r="B94" s="119" t="s">
        <v>244</v>
      </c>
      <c r="C94" s="775">
        <f>SUM(C95:C98)</f>
        <v>0</v>
      </c>
    </row>
    <row r="95" spans="1:3" s="7" customFormat="1" ht="16.5" customHeight="1">
      <c r="A95" s="89" t="s">
        <v>245</v>
      </c>
      <c r="B95" s="116" t="s">
        <v>246</v>
      </c>
      <c r="C95" s="787"/>
    </row>
    <row r="96" spans="1:3" s="7" customFormat="1" ht="16.5" customHeight="1">
      <c r="A96" s="90" t="s">
        <v>247</v>
      </c>
      <c r="B96" s="117" t="s">
        <v>248</v>
      </c>
      <c r="C96" s="783"/>
    </row>
    <row r="97" spans="1:3" s="7" customFormat="1" ht="16.5" customHeight="1">
      <c r="A97" s="90" t="s">
        <v>249</v>
      </c>
      <c r="B97" s="117" t="s">
        <v>250</v>
      </c>
      <c r="C97" s="783"/>
    </row>
    <row r="98" spans="1:3" s="6" customFormat="1" ht="16.5" customHeight="1" thickBot="1">
      <c r="A98" s="91" t="s">
        <v>251</v>
      </c>
      <c r="B98" s="118" t="s">
        <v>252</v>
      </c>
      <c r="C98" s="784"/>
    </row>
    <row r="99" spans="1:3" s="6" customFormat="1" ht="16.5" customHeight="1" thickBot="1">
      <c r="A99" s="47" t="s">
        <v>253</v>
      </c>
      <c r="B99" s="119" t="s">
        <v>254</v>
      </c>
      <c r="C99" s="788"/>
    </row>
    <row r="100" spans="1:3" s="6" customFormat="1" ht="16.5" customHeight="1" thickBot="1">
      <c r="A100" s="47" t="s">
        <v>255</v>
      </c>
      <c r="B100" s="127" t="s">
        <v>256</v>
      </c>
      <c r="C100" s="780">
        <f>+C76+C80+C85+C90+C94+C99</f>
        <v>0</v>
      </c>
    </row>
    <row r="101" spans="1:3" s="6" customFormat="1" ht="24" customHeight="1" thickBot="1">
      <c r="A101" s="47" t="s">
        <v>257</v>
      </c>
      <c r="B101" s="127" t="s">
        <v>258</v>
      </c>
      <c r="C101" s="780">
        <f>+C75+C100</f>
        <v>262902</v>
      </c>
    </row>
    <row r="102" spans="1:3" s="6" customFormat="1" ht="18" customHeight="1">
      <c r="A102" s="198"/>
      <c r="B102" s="199"/>
      <c r="C102" s="204"/>
    </row>
    <row r="103" spans="1:3" s="3" customFormat="1" ht="19.5" customHeight="1" thickBot="1">
      <c r="A103" s="1753" t="s">
        <v>2</v>
      </c>
      <c r="B103" s="1753"/>
      <c r="C103" s="1753"/>
    </row>
    <row r="104" spans="1:3" s="3" customFormat="1" ht="35.25" customHeight="1" thickBot="1">
      <c r="A104" s="106" t="s">
        <v>59</v>
      </c>
      <c r="B104" s="106" t="s">
        <v>0</v>
      </c>
      <c r="C104" s="156" t="s">
        <v>100</v>
      </c>
    </row>
    <row r="105" spans="1:3" s="3" customFormat="1" ht="12" customHeight="1" thickBot="1">
      <c r="A105" s="206">
        <v>1</v>
      </c>
      <c r="B105" s="205">
        <v>2</v>
      </c>
      <c r="C105" s="203">
        <v>3</v>
      </c>
    </row>
    <row r="106" spans="1:3" s="6" customFormat="1" ht="16.5" customHeight="1" thickBot="1">
      <c r="A106" s="84" t="s">
        <v>67</v>
      </c>
      <c r="B106" s="128" t="s">
        <v>291</v>
      </c>
      <c r="C106" s="798">
        <f>SUM(C107:C111)</f>
        <v>382367</v>
      </c>
    </row>
    <row r="107" spans="1:3" s="22" customFormat="1" ht="16.5" customHeight="1">
      <c r="A107" s="86" t="s">
        <v>18</v>
      </c>
      <c r="B107" s="138" t="s">
        <v>94</v>
      </c>
      <c r="C107" s="800">
        <v>116531</v>
      </c>
    </row>
    <row r="108" spans="1:3" s="22" customFormat="1" ht="16.5" customHeight="1">
      <c r="A108" s="87" t="s">
        <v>19</v>
      </c>
      <c r="B108" s="130" t="s">
        <v>53</v>
      </c>
      <c r="C108" s="789">
        <v>34341</v>
      </c>
    </row>
    <row r="109" spans="1:3" s="22" customFormat="1" ht="16.5" customHeight="1">
      <c r="A109" s="87" t="s">
        <v>20</v>
      </c>
      <c r="B109" s="130" t="s">
        <v>35</v>
      </c>
      <c r="C109" s="789">
        <v>203975</v>
      </c>
    </row>
    <row r="110" spans="1:3" s="22" customFormat="1" ht="16.5" customHeight="1">
      <c r="A110" s="87" t="s">
        <v>21</v>
      </c>
      <c r="B110" s="131" t="s">
        <v>54</v>
      </c>
      <c r="C110" s="789"/>
    </row>
    <row r="111" spans="1:3" s="22" customFormat="1" ht="16.5" customHeight="1">
      <c r="A111" s="87" t="s">
        <v>29</v>
      </c>
      <c r="B111" s="26" t="s">
        <v>55</v>
      </c>
      <c r="C111" s="789">
        <f>SUM(C112:C119)</f>
        <v>27520</v>
      </c>
    </row>
    <row r="112" spans="1:3" s="22" customFormat="1" ht="16.5" customHeight="1">
      <c r="A112" s="87" t="s">
        <v>337</v>
      </c>
      <c r="B112" s="132" t="s">
        <v>336</v>
      </c>
      <c r="C112" s="789"/>
    </row>
    <row r="113" spans="1:3" s="22" customFormat="1" ht="16.5" customHeight="1">
      <c r="A113" s="87" t="s">
        <v>338</v>
      </c>
      <c r="B113" s="133" t="s">
        <v>259</v>
      </c>
      <c r="C113" s="789"/>
    </row>
    <row r="114" spans="1:3" s="22" customFormat="1" ht="16.5" customHeight="1">
      <c r="A114" s="87" t="s">
        <v>339</v>
      </c>
      <c r="B114" s="133" t="s">
        <v>260</v>
      </c>
      <c r="C114" s="789"/>
    </row>
    <row r="115" spans="1:3" s="22" customFormat="1" ht="16.5" customHeight="1">
      <c r="A115" s="87" t="s">
        <v>340</v>
      </c>
      <c r="B115" s="134" t="s">
        <v>261</v>
      </c>
      <c r="C115" s="789"/>
    </row>
    <row r="116" spans="1:3" s="22" customFormat="1" ht="16.5" customHeight="1">
      <c r="A116" s="87" t="s">
        <v>341</v>
      </c>
      <c r="B116" s="133" t="s">
        <v>262</v>
      </c>
      <c r="C116" s="789"/>
    </row>
    <row r="117" spans="1:3" s="22" customFormat="1" ht="16.5" customHeight="1">
      <c r="A117" s="87" t="s">
        <v>342</v>
      </c>
      <c r="B117" s="135" t="s">
        <v>263</v>
      </c>
      <c r="C117" s="789"/>
    </row>
    <row r="118" spans="1:3" s="22" customFormat="1" ht="16.5" customHeight="1">
      <c r="A118" s="87" t="s">
        <v>343</v>
      </c>
      <c r="B118" s="135" t="s">
        <v>264</v>
      </c>
      <c r="C118" s="789"/>
    </row>
    <row r="119" spans="1:3" s="22" customFormat="1" ht="16.5" customHeight="1" thickBot="1">
      <c r="A119" s="159" t="s">
        <v>344</v>
      </c>
      <c r="B119" s="367" t="s">
        <v>265</v>
      </c>
      <c r="C119" s="855">
        <v>27520</v>
      </c>
    </row>
    <row r="120" spans="1:3" s="22" customFormat="1" ht="16.5" customHeight="1" thickBot="1">
      <c r="A120" s="84" t="s">
        <v>68</v>
      </c>
      <c r="B120" s="128" t="s">
        <v>830</v>
      </c>
      <c r="C120" s="775">
        <f>SUM(C121+C127+C128+C135)</f>
        <v>10293</v>
      </c>
    </row>
    <row r="121" spans="1:3" s="22" customFormat="1" ht="16.5" customHeight="1">
      <c r="A121" s="92" t="s">
        <v>24</v>
      </c>
      <c r="B121" s="129" t="s">
        <v>103</v>
      </c>
      <c r="C121" s="779">
        <f>SUM(C122:C126)</f>
        <v>6936</v>
      </c>
    </row>
    <row r="122" spans="1:3" s="22" customFormat="1" ht="16.5" customHeight="1">
      <c r="A122" s="98" t="s">
        <v>328</v>
      </c>
      <c r="B122" s="195" t="s">
        <v>333</v>
      </c>
      <c r="C122" s="782">
        <v>6936</v>
      </c>
    </row>
    <row r="123" spans="1:3" s="22" customFormat="1" ht="34.5" customHeight="1">
      <c r="A123" s="98" t="s">
        <v>329</v>
      </c>
      <c r="B123" s="195" t="s">
        <v>105</v>
      </c>
      <c r="C123" s="782"/>
    </row>
    <row r="124" spans="1:3" s="22" customFormat="1" ht="34.5" customHeight="1">
      <c r="A124" s="98" t="s">
        <v>330</v>
      </c>
      <c r="B124" s="195" t="s">
        <v>113</v>
      </c>
      <c r="C124" s="782"/>
    </row>
    <row r="125" spans="1:3" s="22" customFormat="1" ht="34.5" customHeight="1">
      <c r="A125" s="98" t="s">
        <v>331</v>
      </c>
      <c r="B125" s="195" t="s">
        <v>111</v>
      </c>
      <c r="C125" s="782"/>
    </row>
    <row r="126" spans="1:3" s="22" customFormat="1" ht="43.5" customHeight="1">
      <c r="A126" s="98" t="s">
        <v>332</v>
      </c>
      <c r="B126" s="195" t="s">
        <v>118</v>
      </c>
      <c r="C126" s="782"/>
    </row>
    <row r="127" spans="1:3" s="22" customFormat="1" ht="16.5" customHeight="1">
      <c r="A127" s="86" t="s">
        <v>25</v>
      </c>
      <c r="B127" s="136" t="s">
        <v>56</v>
      </c>
      <c r="C127" s="777">
        <v>2500</v>
      </c>
    </row>
    <row r="128" spans="1:3" s="22" customFormat="1" ht="16.5" customHeight="1">
      <c r="A128" s="86" t="s">
        <v>26</v>
      </c>
      <c r="B128" s="137" t="s">
        <v>104</v>
      </c>
      <c r="C128" s="777">
        <f>SUM(C129:C134)</f>
        <v>0</v>
      </c>
    </row>
    <row r="129" spans="1:3" s="22" customFormat="1" ht="16.5" customHeight="1">
      <c r="A129" s="86" t="s">
        <v>293</v>
      </c>
      <c r="B129" s="138" t="s">
        <v>266</v>
      </c>
      <c r="C129" s="777"/>
    </row>
    <row r="130" spans="1:3" s="22" customFormat="1" ht="16.5" customHeight="1">
      <c r="A130" s="86" t="s">
        <v>294</v>
      </c>
      <c r="B130" s="130" t="s">
        <v>260</v>
      </c>
      <c r="C130" s="777"/>
    </row>
    <row r="131" spans="1:3" s="22" customFormat="1" ht="16.5" customHeight="1">
      <c r="A131" s="86" t="s">
        <v>295</v>
      </c>
      <c r="B131" s="130" t="s">
        <v>267</v>
      </c>
      <c r="C131" s="777"/>
    </row>
    <row r="132" spans="1:3" s="22" customFormat="1" ht="18.75" customHeight="1">
      <c r="A132" s="86" t="s">
        <v>296</v>
      </c>
      <c r="B132" s="130" t="s">
        <v>334</v>
      </c>
      <c r="C132" s="777"/>
    </row>
    <row r="133" spans="1:3" s="22" customFormat="1" ht="16.5" customHeight="1">
      <c r="A133" s="86" t="s">
        <v>345</v>
      </c>
      <c r="B133" s="130" t="s">
        <v>429</v>
      </c>
      <c r="C133" s="777"/>
    </row>
    <row r="134" spans="1:3" s="22" customFormat="1" ht="16.5" customHeight="1">
      <c r="A134" s="1296" t="s">
        <v>346</v>
      </c>
      <c r="B134" s="130" t="s">
        <v>268</v>
      </c>
      <c r="C134" s="1297"/>
    </row>
    <row r="135" spans="1:3" s="22" customFormat="1" ht="16.5" customHeight="1" thickBot="1">
      <c r="A135" s="242" t="s">
        <v>831</v>
      </c>
      <c r="B135" s="1090" t="s">
        <v>430</v>
      </c>
      <c r="C135" s="1298">
        <v>857</v>
      </c>
    </row>
    <row r="136" spans="1:3" s="22" customFormat="1" ht="16.5" customHeight="1" thickBot="1">
      <c r="A136" s="84" t="s">
        <v>69</v>
      </c>
      <c r="B136" s="51" t="s">
        <v>269</v>
      </c>
      <c r="C136" s="798">
        <f>SUM(C137+C140)</f>
        <v>22150</v>
      </c>
    </row>
    <row r="137" spans="1:3" s="22" customFormat="1" ht="16.5" customHeight="1">
      <c r="A137" s="92" t="s">
        <v>5</v>
      </c>
      <c r="B137" s="241" t="s">
        <v>347</v>
      </c>
      <c r="C137" s="856">
        <f>SUM(C138:C139)</f>
        <v>19750</v>
      </c>
    </row>
    <row r="138" spans="1:3" s="22" customFormat="1" ht="16.5" customHeight="1">
      <c r="A138" s="87" t="s">
        <v>348</v>
      </c>
      <c r="B138" s="140" t="s">
        <v>350</v>
      </c>
      <c r="C138" s="857"/>
    </row>
    <row r="139" spans="1:3" s="22" customFormat="1" ht="16.5" customHeight="1">
      <c r="A139" s="87" t="s">
        <v>349</v>
      </c>
      <c r="B139" s="140" t="s">
        <v>351</v>
      </c>
      <c r="C139" s="857">
        <v>19750</v>
      </c>
    </row>
    <row r="140" spans="1:3" s="22" customFormat="1" ht="16.5" customHeight="1">
      <c r="A140" s="87" t="s">
        <v>6</v>
      </c>
      <c r="B140" s="123" t="s">
        <v>352</v>
      </c>
      <c r="C140" s="858">
        <f>SUM(C141:C142)</f>
        <v>2400</v>
      </c>
    </row>
    <row r="141" spans="1:3" s="22" customFormat="1" ht="16.5" customHeight="1">
      <c r="A141" s="87" t="s">
        <v>353</v>
      </c>
      <c r="B141" s="140" t="s">
        <v>350</v>
      </c>
      <c r="C141" s="857"/>
    </row>
    <row r="142" spans="1:3" s="22" customFormat="1" ht="16.5" customHeight="1" thickBot="1">
      <c r="A142" s="242" t="s">
        <v>354</v>
      </c>
      <c r="B142" s="243" t="s">
        <v>351</v>
      </c>
      <c r="C142" s="859">
        <v>2400</v>
      </c>
    </row>
    <row r="143" spans="1:3" s="22" customFormat="1" ht="16.5" customHeight="1" thickBot="1">
      <c r="A143" s="84" t="s">
        <v>70</v>
      </c>
      <c r="B143" s="51" t="s">
        <v>270</v>
      </c>
      <c r="C143" s="798">
        <f>+C106+C120+C136</f>
        <v>414810</v>
      </c>
    </row>
    <row r="144" spans="1:3" s="22" customFormat="1" ht="16.5" customHeight="1" thickBot="1">
      <c r="A144" s="84" t="s">
        <v>71</v>
      </c>
      <c r="B144" s="51" t="s">
        <v>271</v>
      </c>
      <c r="C144" s="775">
        <f>+C145+C146+C147</f>
        <v>0</v>
      </c>
    </row>
    <row r="145" spans="1:7" s="6" customFormat="1" ht="16.5" customHeight="1">
      <c r="A145" s="86" t="s">
        <v>11</v>
      </c>
      <c r="B145" s="138" t="s">
        <v>272</v>
      </c>
      <c r="C145" s="799"/>
    </row>
    <row r="146" spans="1:7" s="22" customFormat="1" ht="16.5" customHeight="1">
      <c r="A146" s="86" t="s">
        <v>12</v>
      </c>
      <c r="B146" s="138" t="s">
        <v>273</v>
      </c>
      <c r="C146" s="789"/>
    </row>
    <row r="147" spans="1:7" s="22" customFormat="1" ht="16.5" customHeight="1" thickBot="1">
      <c r="A147" s="93" t="s">
        <v>13</v>
      </c>
      <c r="B147" s="141" t="s">
        <v>274</v>
      </c>
      <c r="C147" s="790"/>
    </row>
    <row r="148" spans="1:7" s="22" customFormat="1" ht="16.5" customHeight="1" thickBot="1">
      <c r="A148" s="84" t="s">
        <v>72</v>
      </c>
      <c r="B148" s="51" t="s">
        <v>275</v>
      </c>
      <c r="C148" s="798">
        <f>+C149+C150+C151+C152</f>
        <v>0</v>
      </c>
    </row>
    <row r="149" spans="1:7" s="22" customFormat="1" ht="16.5" customHeight="1">
      <c r="A149" s="86" t="s">
        <v>14</v>
      </c>
      <c r="B149" s="138" t="s">
        <v>276</v>
      </c>
      <c r="C149" s="799"/>
    </row>
    <row r="150" spans="1:7" s="22" customFormat="1" ht="16.5" customHeight="1">
      <c r="A150" s="86" t="s">
        <v>15</v>
      </c>
      <c r="B150" s="138" t="s">
        <v>277</v>
      </c>
      <c r="C150" s="789"/>
    </row>
    <row r="151" spans="1:7" s="22" customFormat="1" ht="16.5" customHeight="1">
      <c r="A151" s="86" t="s">
        <v>206</v>
      </c>
      <c r="B151" s="138" t="s">
        <v>278</v>
      </c>
      <c r="C151" s="789"/>
    </row>
    <row r="152" spans="1:7" s="6" customFormat="1" ht="16.5" customHeight="1" thickBot="1">
      <c r="A152" s="93" t="s">
        <v>207</v>
      </c>
      <c r="B152" s="141" t="s">
        <v>279</v>
      </c>
      <c r="C152" s="790"/>
    </row>
    <row r="153" spans="1:7" s="22" customFormat="1" ht="16.5" customHeight="1" thickBot="1">
      <c r="A153" s="84" t="s">
        <v>73</v>
      </c>
      <c r="B153" s="51" t="s">
        <v>356</v>
      </c>
      <c r="C153" s="801">
        <f>SUM(C154:C158)</f>
        <v>0</v>
      </c>
      <c r="G153" s="94"/>
    </row>
    <row r="154" spans="1:7" s="22" customFormat="1" ht="16.5" customHeight="1">
      <c r="A154" s="86" t="s">
        <v>16</v>
      </c>
      <c r="B154" s="138" t="s">
        <v>280</v>
      </c>
      <c r="C154" s="799"/>
    </row>
    <row r="155" spans="1:7" s="22" customFormat="1" ht="16.5" customHeight="1">
      <c r="A155" s="98" t="s">
        <v>17</v>
      </c>
      <c r="B155" s="130" t="s">
        <v>281</v>
      </c>
      <c r="C155" s="789"/>
    </row>
    <row r="156" spans="1:7" s="22" customFormat="1" ht="16.5" customHeight="1">
      <c r="A156" s="98" t="s">
        <v>48</v>
      </c>
      <c r="B156" s="130" t="s">
        <v>355</v>
      </c>
      <c r="C156" s="789"/>
    </row>
    <row r="157" spans="1:7" s="6" customFormat="1" ht="16.5" customHeight="1">
      <c r="A157" s="98" t="s">
        <v>116</v>
      </c>
      <c r="B157" s="130" t="s">
        <v>282</v>
      </c>
      <c r="C157" s="789"/>
    </row>
    <row r="158" spans="1:7" s="6" customFormat="1" ht="16.5" customHeight="1" thickBot="1">
      <c r="A158" s="93" t="s">
        <v>117</v>
      </c>
      <c r="B158" s="141" t="s">
        <v>283</v>
      </c>
      <c r="C158" s="790"/>
    </row>
    <row r="159" spans="1:7" s="6" customFormat="1" ht="16.5" customHeight="1" thickBot="1">
      <c r="A159" s="84" t="s">
        <v>74</v>
      </c>
      <c r="B159" s="51" t="s">
        <v>284</v>
      </c>
      <c r="C159" s="802">
        <f>+C160+C161+C162+C163</f>
        <v>0</v>
      </c>
    </row>
    <row r="160" spans="1:7" s="6" customFormat="1" ht="16.5" customHeight="1">
      <c r="A160" s="86" t="s">
        <v>49</v>
      </c>
      <c r="B160" s="138" t="s">
        <v>285</v>
      </c>
      <c r="C160" s="799"/>
    </row>
    <row r="161" spans="1:3" s="6" customFormat="1" ht="16.5" customHeight="1">
      <c r="A161" s="86" t="s">
        <v>50</v>
      </c>
      <c r="B161" s="138" t="s">
        <v>286</v>
      </c>
      <c r="C161" s="789"/>
    </row>
    <row r="162" spans="1:3" s="6" customFormat="1" ht="16.5" customHeight="1">
      <c r="A162" s="86" t="s">
        <v>102</v>
      </c>
      <c r="B162" s="138" t="s">
        <v>287</v>
      </c>
      <c r="C162" s="789"/>
    </row>
    <row r="163" spans="1:3" s="22" customFormat="1" ht="16.5" customHeight="1" thickBot="1">
      <c r="A163" s="93" t="s">
        <v>114</v>
      </c>
      <c r="B163" s="141" t="s">
        <v>288</v>
      </c>
      <c r="C163" s="790"/>
    </row>
    <row r="164" spans="1:3" s="22" customFormat="1" ht="16.5" customHeight="1" thickBot="1">
      <c r="A164" s="84" t="s">
        <v>75</v>
      </c>
      <c r="B164" s="51" t="s">
        <v>289</v>
      </c>
      <c r="C164" s="803">
        <f>+C144+C148+C153+C159</f>
        <v>0</v>
      </c>
    </row>
    <row r="165" spans="1:3" s="22" customFormat="1" ht="16.5" customHeight="1" thickBot="1">
      <c r="A165" s="27" t="s">
        <v>76</v>
      </c>
      <c r="B165" s="119" t="s">
        <v>290</v>
      </c>
      <c r="C165" s="803">
        <f>+C143+C164</f>
        <v>414810</v>
      </c>
    </row>
    <row r="166" spans="1:3" s="22" customFormat="1" ht="16.5" customHeight="1">
      <c r="A166" s="49"/>
      <c r="B166" s="46"/>
      <c r="C166" s="95"/>
    </row>
    <row r="167" spans="1:3" ht="15.75">
      <c r="A167" s="1738" t="s">
        <v>361</v>
      </c>
      <c r="B167" s="1738"/>
      <c r="C167" s="1738"/>
    </row>
    <row r="168" spans="1:3" ht="15.75" thickBot="1">
      <c r="A168" s="1749"/>
      <c r="B168" s="1749"/>
      <c r="C168" s="2"/>
    </row>
    <row r="169" spans="1:3" ht="29.25" thickBot="1">
      <c r="A169" s="84">
        <v>1</v>
      </c>
      <c r="B169" s="25" t="s">
        <v>362</v>
      </c>
      <c r="C169" s="365">
        <f>+C75-C143</f>
        <v>-151908</v>
      </c>
    </row>
    <row r="170" spans="1:3" ht="15">
      <c r="A170" s="107"/>
      <c r="B170" s="107"/>
      <c r="C170" s="108"/>
    </row>
    <row r="171" spans="1:3" ht="15.75">
      <c r="A171" s="1741"/>
      <c r="B171" s="1741"/>
      <c r="C171" s="1741"/>
    </row>
    <row r="172" spans="1:3" ht="13.5">
      <c r="A172" s="1739"/>
      <c r="B172" s="1739"/>
      <c r="C172" s="109"/>
    </row>
    <row r="173" spans="1:3">
      <c r="A173" s="110"/>
      <c r="B173" s="111"/>
      <c r="C173" s="112"/>
    </row>
    <row r="174" spans="1:3">
      <c r="A174" s="110"/>
      <c r="B174" s="111"/>
      <c r="C174" s="112"/>
    </row>
    <row r="175" spans="1:3">
      <c r="A175" s="113"/>
      <c r="B175" s="114"/>
      <c r="C175" s="115"/>
    </row>
  </sheetData>
  <mergeCells count="9">
    <mergeCell ref="A168:B168"/>
    <mergeCell ref="A171:C171"/>
    <mergeCell ref="A172:B172"/>
    <mergeCell ref="A2:B2"/>
    <mergeCell ref="A1:C1"/>
    <mergeCell ref="A3:A4"/>
    <mergeCell ref="B3:B4"/>
    <mergeCell ref="A103:C103"/>
    <mergeCell ref="A167:C167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63" orientation="portrait" horizontalDpi="300" verticalDpi="300" r:id="rId1"/>
  <headerFooter>
    <oddHeader>&amp;C
&amp;R&amp;"Times New Roman CE,Dőlt"1.3.melléklet a .../2016.(...)önkormányzati rendelethez</oddHeader>
  </headerFooter>
  <rowBreaks count="1" manualBreakCount="1">
    <brk id="66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29"/>
  <sheetViews>
    <sheetView zoomScale="90" zoomScaleNormal="90" zoomScaleSheetLayoutView="100" workbookViewId="0">
      <selection activeCell="E11" sqref="E11"/>
    </sheetView>
  </sheetViews>
  <sheetFormatPr defaultColWidth="9.33203125" defaultRowHeight="12.75"/>
  <cols>
    <col min="1" max="1" width="8" style="226" customWidth="1"/>
    <col min="2" max="2" width="66" style="227" customWidth="1"/>
    <col min="3" max="3" width="26.83203125" style="226" customWidth="1"/>
    <col min="4" max="4" width="69.5" style="226" customWidth="1"/>
    <col min="5" max="5" width="26.1640625" style="226" customWidth="1"/>
    <col min="6" max="16384" width="9.33203125" style="226"/>
  </cols>
  <sheetData>
    <row r="1" spans="1:5" ht="39.75" customHeight="1">
      <c r="A1" s="1758" t="s">
        <v>850</v>
      </c>
      <c r="B1" s="1758"/>
      <c r="C1" s="1758"/>
      <c r="D1" s="1758"/>
      <c r="E1" s="1758"/>
    </row>
    <row r="2" spans="1:5" ht="13.5" thickBot="1">
      <c r="E2" s="97" t="s">
        <v>101</v>
      </c>
    </row>
    <row r="3" spans="1:5" ht="23.25" customHeight="1" thickBot="1">
      <c r="A3" s="1754" t="s">
        <v>373</v>
      </c>
      <c r="B3" s="1756" t="s">
        <v>1</v>
      </c>
      <c r="C3" s="1759"/>
      <c r="D3" s="1756" t="s">
        <v>2</v>
      </c>
      <c r="E3" s="1757"/>
    </row>
    <row r="4" spans="1:5" s="229" customFormat="1" ht="21.75" customHeight="1" thickBot="1">
      <c r="A4" s="1755"/>
      <c r="B4" s="228" t="s">
        <v>4</v>
      </c>
      <c r="C4" s="156" t="s">
        <v>100</v>
      </c>
      <c r="D4" s="228" t="s">
        <v>4</v>
      </c>
      <c r="E4" s="156" t="s">
        <v>100</v>
      </c>
    </row>
    <row r="5" spans="1:5" s="230" customFormat="1" ht="17.25" customHeight="1" thickBot="1">
      <c r="A5" s="727">
        <v>1</v>
      </c>
      <c r="B5" s="728">
        <v>2</v>
      </c>
      <c r="C5" s="729">
        <v>3</v>
      </c>
      <c r="D5" s="314">
        <v>4</v>
      </c>
      <c r="E5" s="240">
        <v>5</v>
      </c>
    </row>
    <row r="6" spans="1:5" s="233" customFormat="1" ht="25.5" customHeight="1">
      <c r="A6" s="254" t="s">
        <v>67</v>
      </c>
      <c r="B6" s="231" t="s">
        <v>374</v>
      </c>
      <c r="C6" s="232">
        <f>'1.1.sz.mell'!C7</f>
        <v>839562</v>
      </c>
      <c r="D6" s="236" t="s">
        <v>375</v>
      </c>
      <c r="E6" s="372">
        <f>'1.1.sz.mell'!C106</f>
        <v>998828</v>
      </c>
    </row>
    <row r="7" spans="1:5" s="233" customFormat="1" ht="25.5" customHeight="1">
      <c r="A7" s="255" t="s">
        <v>68</v>
      </c>
      <c r="B7" s="234" t="s">
        <v>376</v>
      </c>
      <c r="C7" s="207">
        <f>'1.1.sz.mell'!C19</f>
        <v>340572</v>
      </c>
      <c r="D7" s="234" t="s">
        <v>53</v>
      </c>
      <c r="E7" s="372">
        <f>'1.1.sz.mell'!C107</f>
        <v>262939</v>
      </c>
    </row>
    <row r="8" spans="1:5" s="233" customFormat="1" ht="25.5" customHeight="1">
      <c r="A8" s="255" t="s">
        <v>69</v>
      </c>
      <c r="B8" s="234" t="s">
        <v>377</v>
      </c>
      <c r="C8" s="207">
        <f>'1.1.sz.mell'!C24</f>
        <v>0</v>
      </c>
      <c r="D8" s="234" t="s">
        <v>378</v>
      </c>
      <c r="E8" s="372">
        <f>'1.1.sz.mell'!C108</f>
        <v>1365129</v>
      </c>
    </row>
    <row r="9" spans="1:5" s="233" customFormat="1" ht="25.5" customHeight="1">
      <c r="A9" s="255" t="s">
        <v>70</v>
      </c>
      <c r="B9" s="234" t="s">
        <v>41</v>
      </c>
      <c r="C9" s="207">
        <f>'1.1.sz.mell'!C36-'1.1.sz.mell'!C38</f>
        <v>821000</v>
      </c>
      <c r="D9" s="234" t="s">
        <v>54</v>
      </c>
      <c r="E9" s="372">
        <f>'1.1.sz.mell'!C109</f>
        <v>47222</v>
      </c>
    </row>
    <row r="10" spans="1:5" s="233" customFormat="1" ht="31.5" customHeight="1">
      <c r="A10" s="255" t="s">
        <v>71</v>
      </c>
      <c r="B10" s="234" t="s">
        <v>379</v>
      </c>
      <c r="C10" s="207">
        <f>'1.1.sz.mell'!C68</f>
        <v>0</v>
      </c>
      <c r="D10" s="234" t="s">
        <v>55</v>
      </c>
      <c r="E10" s="372">
        <f>'1.1.sz.mell'!C110</f>
        <v>228718</v>
      </c>
    </row>
    <row r="11" spans="1:5" s="233" customFormat="1" ht="26.25" customHeight="1">
      <c r="A11" s="255" t="s">
        <v>72</v>
      </c>
      <c r="B11" s="234" t="s">
        <v>136</v>
      </c>
      <c r="C11" s="207">
        <f>'1.1.sz.mell'!C45</f>
        <v>642892</v>
      </c>
      <c r="D11" s="311" t="s">
        <v>347</v>
      </c>
      <c r="E11" s="724">
        <f>'1.1.sz.mell'!C136</f>
        <v>63624</v>
      </c>
    </row>
    <row r="12" spans="1:5" s="233" customFormat="1" ht="26.25" customHeight="1">
      <c r="A12" s="255" t="s">
        <v>73</v>
      </c>
      <c r="B12" s="234"/>
      <c r="C12" s="207">
        <f>'[5]1.1.sz.mell'!C67</f>
        <v>0</v>
      </c>
      <c r="D12" s="312" t="s">
        <v>350</v>
      </c>
      <c r="E12" s="724">
        <f>'1.1.sz.mell'!C137</f>
        <v>42874</v>
      </c>
    </row>
    <row r="13" spans="1:5" s="233" customFormat="1" ht="26.25" customHeight="1">
      <c r="A13" s="255" t="s">
        <v>74</v>
      </c>
      <c r="B13" s="234"/>
      <c r="C13" s="207"/>
      <c r="D13" s="312" t="s">
        <v>351</v>
      </c>
      <c r="E13" s="724">
        <f>'1.1.sz.mell'!C138</f>
        <v>20750</v>
      </c>
    </row>
    <row r="14" spans="1:5" s="233" customFormat="1" ht="27" customHeight="1" thickBot="1">
      <c r="A14" s="769" t="s">
        <v>75</v>
      </c>
      <c r="B14" s="673"/>
      <c r="C14" s="770"/>
      <c r="D14" s="313"/>
      <c r="E14" s="771"/>
    </row>
    <row r="15" spans="1:5" s="233" customFormat="1" ht="33" customHeight="1" thickBot="1">
      <c r="A15" s="256" t="s">
        <v>79</v>
      </c>
      <c r="B15" s="235" t="s">
        <v>380</v>
      </c>
      <c r="C15" s="209">
        <f>+C6+C7+C9+C10+C11+C12+C13+C14</f>
        <v>2644026</v>
      </c>
      <c r="D15" s="235" t="s">
        <v>381</v>
      </c>
      <c r="E15" s="208">
        <f>SUM(E6:E11)</f>
        <v>2966460</v>
      </c>
    </row>
    <row r="16" spans="1:5" s="233" customFormat="1" ht="27" customHeight="1">
      <c r="A16" s="375" t="s">
        <v>80</v>
      </c>
      <c r="B16" s="351" t="s">
        <v>441</v>
      </c>
      <c r="C16" s="352">
        <f>SUM(C17:C20)</f>
        <v>351114</v>
      </c>
      <c r="D16" s="379" t="s">
        <v>382</v>
      </c>
      <c r="E16" s="725"/>
    </row>
    <row r="17" spans="1:5" s="233" customFormat="1" ht="27" customHeight="1">
      <c r="A17" s="376" t="s">
        <v>81</v>
      </c>
      <c r="B17" s="234" t="s">
        <v>383</v>
      </c>
      <c r="C17" s="207">
        <f>'1.1.sz.mell'!C88</f>
        <v>351114</v>
      </c>
      <c r="D17" s="380" t="s">
        <v>384</v>
      </c>
      <c r="E17" s="360"/>
    </row>
    <row r="18" spans="1:5" s="233" customFormat="1" ht="27" customHeight="1">
      <c r="A18" s="376" t="s">
        <v>82</v>
      </c>
      <c r="B18" s="234" t="s">
        <v>385</v>
      </c>
      <c r="C18" s="207"/>
      <c r="D18" s="380" t="s">
        <v>386</v>
      </c>
      <c r="E18" s="360"/>
    </row>
    <row r="19" spans="1:5" s="233" customFormat="1" ht="27" customHeight="1">
      <c r="A19" s="376" t="s">
        <v>83</v>
      </c>
      <c r="B19" s="361" t="s">
        <v>440</v>
      </c>
      <c r="C19" s="207"/>
      <c r="D19" s="380" t="s">
        <v>388</v>
      </c>
      <c r="E19" s="360"/>
    </row>
    <row r="20" spans="1:5" s="233" customFormat="1" ht="27" customHeight="1">
      <c r="A20" s="376" t="s">
        <v>84</v>
      </c>
      <c r="B20" s="234" t="s">
        <v>387</v>
      </c>
      <c r="C20" s="207"/>
      <c r="D20" s="381" t="s">
        <v>390</v>
      </c>
      <c r="E20" s="360"/>
    </row>
    <row r="21" spans="1:5" s="233" customFormat="1" ht="27" customHeight="1">
      <c r="A21" s="376" t="s">
        <v>85</v>
      </c>
      <c r="B21" s="234" t="s">
        <v>389</v>
      </c>
      <c r="C21" s="237">
        <f>SUM(C22:C23)</f>
        <v>0</v>
      </c>
      <c r="D21" s="380" t="s">
        <v>392</v>
      </c>
      <c r="E21" s="360"/>
    </row>
    <row r="22" spans="1:5" s="233" customFormat="1" ht="27" customHeight="1">
      <c r="A22" s="377" t="s">
        <v>86</v>
      </c>
      <c r="B22" s="234" t="s">
        <v>391</v>
      </c>
      <c r="C22" s="238">
        <f>SUM(C23:C24)</f>
        <v>0</v>
      </c>
      <c r="D22" s="382" t="s">
        <v>394</v>
      </c>
      <c r="E22" s="726"/>
    </row>
    <row r="23" spans="1:5" s="233" customFormat="1" ht="27" customHeight="1">
      <c r="A23" s="376" t="s">
        <v>87</v>
      </c>
      <c r="B23" s="234" t="s">
        <v>393</v>
      </c>
      <c r="C23" s="207"/>
      <c r="D23" s="1403" t="s">
        <v>281</v>
      </c>
      <c r="E23" s="360">
        <f>'1.1.sz.mell'!C154</f>
        <v>28680</v>
      </c>
    </row>
    <row r="24" spans="1:5" s="233" customFormat="1" ht="27" customHeight="1" thickBot="1">
      <c r="A24" s="378" t="s">
        <v>88</v>
      </c>
      <c r="B24" s="383" t="s">
        <v>423</v>
      </c>
      <c r="C24" s="384"/>
      <c r="D24" s="362"/>
      <c r="E24" s="726"/>
    </row>
    <row r="25" spans="1:5" s="233" customFormat="1" ht="33" customHeight="1" thickBot="1">
      <c r="A25" s="358" t="s">
        <v>89</v>
      </c>
      <c r="B25" s="235" t="s">
        <v>443</v>
      </c>
      <c r="C25" s="209">
        <f>+C16+C21</f>
        <v>351114</v>
      </c>
      <c r="D25" s="235" t="s">
        <v>444</v>
      </c>
      <c r="E25" s="208">
        <f>SUM(E16:E23)</f>
        <v>28680</v>
      </c>
    </row>
    <row r="26" spans="1:5" s="233" customFormat="1" ht="27.75" customHeight="1" thickBot="1">
      <c r="A26" s="358" t="s">
        <v>90</v>
      </c>
      <c r="B26" s="235" t="s">
        <v>442</v>
      </c>
      <c r="C26" s="209">
        <f>SUM(C15+C25)</f>
        <v>2995140</v>
      </c>
      <c r="D26" s="235" t="s">
        <v>445</v>
      </c>
      <c r="E26" s="208">
        <f>SUM(E15+E25)</f>
        <v>2995140</v>
      </c>
    </row>
    <row r="27" spans="1:5" s="233" customFormat="1" ht="27.75" customHeight="1" thickBot="1">
      <c r="A27" s="358" t="s">
        <v>91</v>
      </c>
      <c r="B27" s="235" t="s">
        <v>395</v>
      </c>
      <c r="C27" s="182">
        <f>IF(C15-E15&lt;0,E15-C15,"-")</f>
        <v>322434</v>
      </c>
      <c r="D27" s="235" t="s">
        <v>396</v>
      </c>
      <c r="E27" s="183" t="str">
        <f>IF(C14-E14&gt;0,C14-E14,"-")</f>
        <v>-</v>
      </c>
    </row>
    <row r="28" spans="1:5" s="233" customFormat="1" ht="27.75" customHeight="1" thickBot="1">
      <c r="A28" s="358" t="s">
        <v>92</v>
      </c>
      <c r="B28" s="235" t="s">
        <v>397</v>
      </c>
      <c r="C28" s="182" t="str">
        <f>IF(C15+C16-E26&lt;0,E26-(C15+C16),"-")</f>
        <v>-</v>
      </c>
      <c r="D28" s="244" t="s">
        <v>398</v>
      </c>
      <c r="E28" s="183" t="str">
        <f>IF(C15+C16-E26&gt;0,C15+C16-E26,"-")</f>
        <v>-</v>
      </c>
    </row>
    <row r="29" spans="1:5">
      <c r="C29" s="239"/>
    </row>
  </sheetData>
  <mergeCells count="4">
    <mergeCell ref="A3:A4"/>
    <mergeCell ref="D3:E3"/>
    <mergeCell ref="A1:E1"/>
    <mergeCell ref="B3:C3"/>
  </mergeCells>
  <printOptions horizontalCentered="1" verticalCentered="1"/>
  <pageMargins left="0.31496062992125984" right="0.27559055118110237" top="0.70866141732283472" bottom="0.51181102362204722" header="0.47244094488188981" footer="0.27559055118110237"/>
  <pageSetup paperSize="9" scale="68" orientation="landscape" r:id="rId1"/>
  <headerFooter alignWithMargins="0">
    <oddHeader xml:space="preserve">&amp;R&amp;"Times New Roman CE,Dőlt"&amp;11 2&amp;12.1. melléklet a .../2016. (..) önkormányzati rendelethez&amp;"Times New Roman CE,Félkövér dőlt"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42"/>
  <sheetViews>
    <sheetView zoomScaleNormal="100" zoomScaleSheetLayoutView="89" workbookViewId="0">
      <selection activeCell="E2" sqref="E2"/>
    </sheetView>
  </sheetViews>
  <sheetFormatPr defaultColWidth="9.33203125" defaultRowHeight="12.75"/>
  <cols>
    <col min="1" max="1" width="6" style="226" customWidth="1"/>
    <col min="2" max="2" width="82.33203125" style="227" customWidth="1"/>
    <col min="3" max="3" width="25.83203125" style="226" customWidth="1"/>
    <col min="4" max="4" width="93.1640625" style="226" customWidth="1"/>
    <col min="5" max="5" width="23.1640625" style="226" customWidth="1"/>
    <col min="6" max="16384" width="9.33203125" style="226"/>
  </cols>
  <sheetData>
    <row r="1" spans="1:5" ht="39.75" customHeight="1">
      <c r="A1" s="1758" t="s">
        <v>851</v>
      </c>
      <c r="B1" s="1758"/>
      <c r="C1" s="1758"/>
      <c r="D1" s="1758"/>
      <c r="E1" s="1758"/>
    </row>
    <row r="2" spans="1:5" ht="13.5" thickBot="1">
      <c r="E2" s="97" t="s">
        <v>101</v>
      </c>
    </row>
    <row r="3" spans="1:5" ht="21" customHeight="1" thickBot="1">
      <c r="A3" s="1754" t="s">
        <v>373</v>
      </c>
      <c r="B3" s="1761" t="s">
        <v>1</v>
      </c>
      <c r="C3" s="1762"/>
      <c r="D3" s="1763" t="s">
        <v>2</v>
      </c>
      <c r="E3" s="1764"/>
    </row>
    <row r="4" spans="1:5" s="229" customFormat="1" ht="22.5" customHeight="1" thickBot="1">
      <c r="A4" s="1760"/>
      <c r="B4" s="477" t="s">
        <v>4</v>
      </c>
      <c r="C4" s="301" t="s">
        <v>100</v>
      </c>
      <c r="D4" s="695" t="s">
        <v>4</v>
      </c>
      <c r="E4" s="156" t="s">
        <v>100</v>
      </c>
    </row>
    <row r="5" spans="1:5" s="723" customFormat="1" thickBot="1">
      <c r="A5" s="720">
        <v>1</v>
      </c>
      <c r="B5" s="720">
        <v>2</v>
      </c>
      <c r="C5" s="721">
        <v>3</v>
      </c>
      <c r="D5" s="722">
        <v>4</v>
      </c>
      <c r="E5" s="721">
        <v>5</v>
      </c>
    </row>
    <row r="6" spans="1:5" ht="25.5" customHeight="1">
      <c r="A6" s="1117" t="s">
        <v>67</v>
      </c>
      <c r="B6" s="674" t="s">
        <v>399</v>
      </c>
      <c r="C6" s="683">
        <f>'1.1.sz.mell'!C25</f>
        <v>42520</v>
      </c>
      <c r="D6" s="696" t="s">
        <v>103</v>
      </c>
      <c r="E6" s="710">
        <f>'1.1.sz.mell'!C120</f>
        <v>136379</v>
      </c>
    </row>
    <row r="7" spans="1:5" ht="30" customHeight="1">
      <c r="A7" s="376" t="s">
        <v>68</v>
      </c>
      <c r="B7" s="675" t="s">
        <v>400</v>
      </c>
      <c r="C7" s="684"/>
      <c r="D7" s="697" t="s">
        <v>333</v>
      </c>
      <c r="E7" s="684">
        <f>'1.1.sz.mell'!C121</f>
        <v>136379</v>
      </c>
    </row>
    <row r="8" spans="1:5" ht="30" customHeight="1">
      <c r="A8" s="376" t="s">
        <v>69</v>
      </c>
      <c r="B8" s="675" t="s">
        <v>401</v>
      </c>
      <c r="C8" s="684">
        <f>'1.1.sz.mell'!C35</f>
        <v>42520</v>
      </c>
      <c r="D8" s="697" t="s">
        <v>105</v>
      </c>
      <c r="E8" s="685">
        <f>'1.1.sz.mell'!C122</f>
        <v>0</v>
      </c>
    </row>
    <row r="9" spans="1:5" ht="30" customHeight="1">
      <c r="A9" s="376" t="s">
        <v>70</v>
      </c>
      <c r="B9" s="675" t="s">
        <v>402</v>
      </c>
      <c r="C9" s="684"/>
      <c r="D9" s="697" t="s">
        <v>113</v>
      </c>
      <c r="E9" s="685">
        <f>'1.1.sz.mell'!C123</f>
        <v>0</v>
      </c>
    </row>
    <row r="10" spans="1:5" ht="30" customHeight="1">
      <c r="A10" s="376" t="s">
        <v>71</v>
      </c>
      <c r="B10" s="676" t="s">
        <v>403</v>
      </c>
      <c r="C10" s="685">
        <f>'1.1.sz.mell'!C72</f>
        <v>1500</v>
      </c>
      <c r="D10" s="697" t="s">
        <v>111</v>
      </c>
      <c r="E10" s="685"/>
    </row>
    <row r="11" spans="1:5" ht="36.75" customHeight="1">
      <c r="A11" s="376" t="s">
        <v>72</v>
      </c>
      <c r="B11" s="668" t="s">
        <v>404</v>
      </c>
      <c r="C11" s="685"/>
      <c r="D11" s="697" t="s">
        <v>525</v>
      </c>
      <c r="E11" s="685"/>
    </row>
    <row r="12" spans="1:5" ht="16.5" customHeight="1">
      <c r="A12" s="376" t="s">
        <v>73</v>
      </c>
      <c r="B12" s="668" t="s">
        <v>405</v>
      </c>
      <c r="C12" s="685">
        <f>'1.1.sz.mell'!C38</f>
        <v>62000</v>
      </c>
      <c r="D12" s="698" t="s">
        <v>56</v>
      </c>
      <c r="E12" s="711">
        <f>'1.1.sz.mell'!C126</f>
        <v>158190</v>
      </c>
    </row>
    <row r="13" spans="1:5" ht="18" customHeight="1">
      <c r="A13" s="376" t="s">
        <v>74</v>
      </c>
      <c r="B13" s="675" t="s">
        <v>406</v>
      </c>
      <c r="C13" s="685">
        <f>'1.1.sz.mell'!C61+'1.1.sz.mell'!C62</f>
        <v>5100</v>
      </c>
      <c r="D13" s="699" t="s">
        <v>104</v>
      </c>
      <c r="E13" s="683">
        <f>'1.1.sz.mell'!C127</f>
        <v>1500</v>
      </c>
    </row>
    <row r="14" spans="1:5" ht="18" customHeight="1">
      <c r="A14" s="376"/>
      <c r="B14" s="675"/>
      <c r="C14" s="685"/>
      <c r="D14" s="699" t="s">
        <v>463</v>
      </c>
      <c r="E14" s="683">
        <f>'1.1.sz.mell'!C134</f>
        <v>12376</v>
      </c>
    </row>
    <row r="15" spans="1:5" ht="20.25" customHeight="1">
      <c r="A15" s="376" t="s">
        <v>75</v>
      </c>
      <c r="B15" s="675" t="s">
        <v>115</v>
      </c>
      <c r="C15" s="685">
        <f>'1.1.sz.mell'!C63</f>
        <v>69052</v>
      </c>
      <c r="D15" s="700" t="s">
        <v>352</v>
      </c>
      <c r="E15" s="683">
        <f>'1.1.sz.mell'!C139</f>
        <v>77970</v>
      </c>
    </row>
    <row r="16" spans="1:5" ht="21" customHeight="1">
      <c r="A16" s="376" t="s">
        <v>76</v>
      </c>
      <c r="B16" s="677" t="s">
        <v>407</v>
      </c>
      <c r="C16" s="684">
        <f>'1.1.sz.mell'!C64</f>
        <v>55416</v>
      </c>
      <c r="D16" s="701" t="s">
        <v>350</v>
      </c>
      <c r="E16" s="684">
        <f>'1.1.sz.mell'!C140</f>
        <v>65154</v>
      </c>
    </row>
    <row r="17" spans="1:5" ht="23.25" customHeight="1">
      <c r="A17" s="376" t="s">
        <v>77</v>
      </c>
      <c r="B17" s="677" t="s">
        <v>318</v>
      </c>
      <c r="C17" s="684">
        <f>'1.1.sz.mell'!C65</f>
        <v>0</v>
      </c>
      <c r="D17" s="701" t="s">
        <v>351</v>
      </c>
      <c r="E17" s="684">
        <f>'1.1.sz.mell'!C141</f>
        <v>12816</v>
      </c>
    </row>
    <row r="18" spans="1:5" ht="18" customHeight="1">
      <c r="A18" s="376" t="s">
        <v>78</v>
      </c>
      <c r="B18" s="677" t="s">
        <v>322</v>
      </c>
      <c r="C18" s="684">
        <f>'1.1.sz.mell'!C66</f>
        <v>0</v>
      </c>
      <c r="E18" s="683"/>
    </row>
    <row r="19" spans="1:5" ht="18" customHeight="1">
      <c r="A19" s="378" t="s">
        <v>79</v>
      </c>
      <c r="B19" s="677" t="s">
        <v>437</v>
      </c>
      <c r="C19" s="684">
        <f>'1.1.sz.mell'!C67</f>
        <v>13636</v>
      </c>
      <c r="D19" s="702"/>
      <c r="E19" s="712"/>
    </row>
    <row r="20" spans="1:5" s="257" customFormat="1" ht="18" customHeight="1" thickBot="1">
      <c r="A20" s="376" t="s">
        <v>80</v>
      </c>
      <c r="B20" s="678"/>
      <c r="C20" s="684"/>
      <c r="D20" s="698"/>
      <c r="E20" s="685"/>
    </row>
    <row r="21" spans="1:5" ht="28.5" customHeight="1" thickBot="1">
      <c r="A21" s="669" t="s">
        <v>82</v>
      </c>
      <c r="B21" s="679" t="s">
        <v>408</v>
      </c>
      <c r="C21" s="686">
        <f>C6+C10+C11+C13+C15+C12</f>
        <v>180172</v>
      </c>
      <c r="D21" s="703" t="s">
        <v>409</v>
      </c>
      <c r="E21" s="713">
        <f>E6+E12+E14+E13+E15</f>
        <v>386415</v>
      </c>
    </row>
    <row r="22" spans="1:5" ht="21.75" customHeight="1">
      <c r="A22" s="1118" t="s">
        <v>83</v>
      </c>
      <c r="B22" s="670" t="s">
        <v>410</v>
      </c>
      <c r="C22" s="687">
        <f>+C23+C24+C25+C26+C27</f>
        <v>206243</v>
      </c>
      <c r="D22" s="704" t="s">
        <v>382</v>
      </c>
      <c r="E22" s="714"/>
    </row>
    <row r="23" spans="1:5" ht="21.75" customHeight="1">
      <c r="A23" s="1119" t="s">
        <v>84</v>
      </c>
      <c r="B23" s="671" t="s">
        <v>106</v>
      </c>
      <c r="C23" s="685">
        <f>'1.1.sz.mell'!C89</f>
        <v>206243</v>
      </c>
      <c r="D23" s="705" t="s">
        <v>411</v>
      </c>
      <c r="E23" s="711"/>
    </row>
    <row r="24" spans="1:5" ht="21.75" customHeight="1">
      <c r="A24" s="1118" t="s">
        <v>85</v>
      </c>
      <c r="B24" s="671" t="s">
        <v>412</v>
      </c>
      <c r="C24" s="684"/>
      <c r="D24" s="705" t="s">
        <v>386</v>
      </c>
      <c r="E24" s="711"/>
    </row>
    <row r="25" spans="1:5" ht="21.75" customHeight="1">
      <c r="A25" s="1119" t="s">
        <v>86</v>
      </c>
      <c r="B25" s="671" t="s">
        <v>413</v>
      </c>
      <c r="C25" s="685"/>
      <c r="D25" s="705" t="s">
        <v>388</v>
      </c>
      <c r="E25" s="711"/>
    </row>
    <row r="26" spans="1:5" ht="21.75" customHeight="1">
      <c r="A26" s="1118" t="s">
        <v>87</v>
      </c>
      <c r="B26" s="671" t="s">
        <v>414</v>
      </c>
      <c r="C26" s="685">
        <f>'1.1.sz.mell'!C82</f>
        <v>0</v>
      </c>
      <c r="D26" s="706" t="s">
        <v>390</v>
      </c>
      <c r="E26" s="711"/>
    </row>
    <row r="27" spans="1:5" ht="21.75" customHeight="1">
      <c r="A27" s="1119" t="s">
        <v>88</v>
      </c>
      <c r="B27" s="671" t="s">
        <v>415</v>
      </c>
      <c r="C27" s="688"/>
      <c r="D27" s="705" t="s">
        <v>416</v>
      </c>
      <c r="E27" s="715">
        <f>'1.1.sz.mell'!C158</f>
        <v>0</v>
      </c>
    </row>
    <row r="28" spans="1:5" ht="21.75" customHeight="1">
      <c r="A28" s="1119" t="s">
        <v>89</v>
      </c>
      <c r="B28" s="671" t="s">
        <v>417</v>
      </c>
      <c r="C28" s="689">
        <f>+C29+C30+C31+C32+C33</f>
        <v>0</v>
      </c>
      <c r="D28" s="705" t="s">
        <v>394</v>
      </c>
      <c r="E28" s="715"/>
    </row>
    <row r="29" spans="1:5" ht="21.75" customHeight="1">
      <c r="A29" s="1119" t="s">
        <v>90</v>
      </c>
      <c r="B29" s="671" t="s">
        <v>418</v>
      </c>
      <c r="C29" s="685"/>
      <c r="D29" s="705" t="s">
        <v>419</v>
      </c>
      <c r="E29" s="716"/>
    </row>
    <row r="30" spans="1:5" ht="21.75" customHeight="1">
      <c r="A30" s="1118" t="s">
        <v>91</v>
      </c>
      <c r="B30" s="671" t="s">
        <v>420</v>
      </c>
      <c r="C30" s="688"/>
      <c r="D30" s="707"/>
      <c r="E30" s="715"/>
    </row>
    <row r="31" spans="1:5" ht="21.75" customHeight="1">
      <c r="A31" s="1119" t="s">
        <v>92</v>
      </c>
      <c r="B31" s="671" t="s">
        <v>421</v>
      </c>
      <c r="C31" s="688"/>
      <c r="D31" s="707"/>
      <c r="E31" s="717"/>
    </row>
    <row r="32" spans="1:5" ht="21.75" customHeight="1">
      <c r="A32" s="1118" t="s">
        <v>93</v>
      </c>
      <c r="B32" s="671" t="s">
        <v>422</v>
      </c>
      <c r="C32" s="688"/>
      <c r="D32" s="707"/>
      <c r="E32" s="715"/>
    </row>
    <row r="33" spans="1:5" ht="21.75" customHeight="1" thickBot="1">
      <c r="A33" s="1120" t="s">
        <v>107</v>
      </c>
      <c r="B33" s="672" t="s">
        <v>423</v>
      </c>
      <c r="C33" s="690"/>
      <c r="D33" s="708"/>
      <c r="E33" s="718"/>
    </row>
    <row r="34" spans="1:5" ht="24" customHeight="1" thickBot="1">
      <c r="A34" s="1121" t="s">
        <v>108</v>
      </c>
      <c r="B34" s="680" t="s">
        <v>424</v>
      </c>
      <c r="C34" s="691">
        <f>+C22+C28</f>
        <v>206243</v>
      </c>
      <c r="D34" s="709" t="s">
        <v>425</v>
      </c>
      <c r="E34" s="330">
        <f>SUM(E22:E33)</f>
        <v>0</v>
      </c>
    </row>
    <row r="35" spans="1:5" ht="18" customHeight="1" thickBot="1">
      <c r="A35" s="1121" t="s">
        <v>109</v>
      </c>
      <c r="B35" s="681" t="s">
        <v>426</v>
      </c>
      <c r="C35" s="692">
        <f>C21+C34</f>
        <v>386415</v>
      </c>
      <c r="D35" s="703" t="s">
        <v>427</v>
      </c>
      <c r="E35" s="719">
        <f>E21+E34</f>
        <v>386415</v>
      </c>
    </row>
    <row r="36" spans="1:5" ht="18" customHeight="1" thickBot="1">
      <c r="A36" s="1121" t="s">
        <v>110</v>
      </c>
      <c r="B36" s="681" t="s">
        <v>395</v>
      </c>
      <c r="C36" s="693">
        <f>IF(C21-E21&lt;0,E21-C21,"-")</f>
        <v>206243</v>
      </c>
      <c r="D36" s="703" t="s">
        <v>396</v>
      </c>
      <c r="E36" s="330" t="str">
        <f>IF(C21-E21&gt;0,C21-E21,"-")</f>
        <v>-</v>
      </c>
    </row>
    <row r="37" spans="1:5" ht="18" customHeight="1" thickBot="1">
      <c r="A37" s="1122" t="s">
        <v>119</v>
      </c>
      <c r="B37" s="682" t="s">
        <v>397</v>
      </c>
      <c r="C37" s="694" t="str">
        <f>IF(C21+C22-E35&lt;0,E35-(C21+C22),"-")</f>
        <v>-</v>
      </c>
      <c r="D37" s="703" t="s">
        <v>398</v>
      </c>
      <c r="E37" s="330" t="str">
        <f>IF(C21+C22-E35&gt;0,C21+C22-E35,"-")</f>
        <v>-</v>
      </c>
    </row>
    <row r="38" spans="1:5">
      <c r="C38" s="227"/>
    </row>
    <row r="42" spans="1:5">
      <c r="D42" s="949"/>
    </row>
  </sheetData>
  <mergeCells count="4">
    <mergeCell ref="A3:A4"/>
    <mergeCell ref="B3:C3"/>
    <mergeCell ref="D3:E3"/>
    <mergeCell ref="A1:E1"/>
  </mergeCells>
  <printOptions horizontalCentered="1"/>
  <pageMargins left="0.19685039370078741" right="0.19685039370078741" top="0.6692913385826772" bottom="0.39370078740157483" header="0.47244094488188981" footer="0.39370078740157483"/>
  <pageSetup paperSize="9" scale="62" orientation="landscape" verticalDpi="300" r:id="rId1"/>
  <headerFooter alignWithMargins="0">
    <oddHeader>&amp;R&amp;"Times New Roman CE,Dőlt"&amp;11 &amp;12 2.2. melléklet a ../2016...(.)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63"/>
  <sheetViews>
    <sheetView zoomScaleNormal="100" workbookViewId="0">
      <selection activeCell="E36" sqref="E36"/>
    </sheetView>
  </sheetViews>
  <sheetFormatPr defaultColWidth="9.33203125" defaultRowHeight="12.75"/>
  <cols>
    <col min="1" max="1" width="67.1640625" style="567" customWidth="1"/>
    <col min="2" max="2" width="17" style="567" customWidth="1"/>
    <col min="3" max="3" width="12.83203125" style="567" customWidth="1"/>
    <col min="4" max="4" width="10.1640625" style="567" customWidth="1"/>
    <col min="5" max="5" width="17.5" style="567" customWidth="1"/>
    <col min="6" max="6" width="14.33203125" style="567" customWidth="1"/>
    <col min="7" max="7" width="19.5" style="567" customWidth="1"/>
    <col min="8" max="16384" width="9.33203125" style="567"/>
  </cols>
  <sheetData>
    <row r="1" spans="1:8" ht="50.25" customHeight="1">
      <c r="A1" s="1769" t="s">
        <v>837</v>
      </c>
      <c r="B1" s="1769"/>
      <c r="C1" s="1769"/>
      <c r="D1" s="1769"/>
      <c r="E1" s="1769"/>
      <c r="F1" s="1769"/>
      <c r="G1" s="1769"/>
    </row>
    <row r="2" spans="1:8" ht="13.5" thickBot="1"/>
    <row r="3" spans="1:8" ht="42.75" customHeight="1" thickBot="1">
      <c r="A3" s="1349" t="s">
        <v>468</v>
      </c>
      <c r="B3" s="1350" t="s">
        <v>469</v>
      </c>
      <c r="C3" s="1350" t="s">
        <v>470</v>
      </c>
      <c r="D3" s="568" t="s">
        <v>471</v>
      </c>
      <c r="E3" s="1351" t="s">
        <v>472</v>
      </c>
      <c r="F3" s="1351" t="s">
        <v>473</v>
      </c>
      <c r="G3" s="1351" t="s">
        <v>474</v>
      </c>
    </row>
    <row r="4" spans="1:8" ht="18" customHeight="1" thickBot="1">
      <c r="A4" s="1365" t="s">
        <v>878</v>
      </c>
      <c r="B4" s="1364"/>
      <c r="C4" s="1364"/>
      <c r="D4" s="1364"/>
      <c r="E4" s="1368">
        <f>E5+E7+E11+E12+E13</f>
        <v>372630131</v>
      </c>
      <c r="F4" s="1367">
        <f>F5+F7+F11+F12</f>
        <v>193427191</v>
      </c>
      <c r="G4" s="636">
        <f>G5+G7+G11+G13</f>
        <v>179202940</v>
      </c>
    </row>
    <row r="5" spans="1:8" ht="18.75" customHeight="1">
      <c r="A5" s="569" t="s">
        <v>475</v>
      </c>
      <c r="B5" s="570"/>
      <c r="C5" s="570"/>
      <c r="D5" s="570"/>
      <c r="E5" s="1366">
        <f>SUM(E6)</f>
        <v>200512400</v>
      </c>
      <c r="F5" s="1366">
        <f>SUM(F6)</f>
        <v>23344871</v>
      </c>
      <c r="G5" s="571">
        <f>SUM(E5-F5)</f>
        <v>177167529</v>
      </c>
    </row>
    <row r="6" spans="1:8" ht="31.5" customHeight="1">
      <c r="A6" s="572" t="s">
        <v>476</v>
      </c>
      <c r="B6" s="573" t="s">
        <v>477</v>
      </c>
      <c r="C6" s="252">
        <v>4580000</v>
      </c>
      <c r="D6" s="574">
        <v>43.78</v>
      </c>
      <c r="E6" s="293">
        <f>C6*D6</f>
        <v>200512400</v>
      </c>
      <c r="F6" s="584">
        <v>23344871</v>
      </c>
      <c r="G6" s="385">
        <f>SUM(E6-F6)</f>
        <v>177167529</v>
      </c>
      <c r="H6" s="575"/>
    </row>
    <row r="7" spans="1:8" ht="31.5" customHeight="1">
      <c r="A7" s="576" t="s">
        <v>478</v>
      </c>
      <c r="B7" s="577"/>
      <c r="C7" s="578"/>
      <c r="D7" s="579"/>
      <c r="E7" s="580">
        <f>SUM(E8:E10)</f>
        <v>111859970</v>
      </c>
      <c r="F7" s="580">
        <f>SUM(F8:F10)</f>
        <v>111859970</v>
      </c>
      <c r="G7" s="581">
        <f>SUM(G8:G10)</f>
        <v>0</v>
      </c>
      <c r="H7" s="575"/>
    </row>
    <row r="8" spans="1:8" ht="31.5" customHeight="1">
      <c r="A8" s="582" t="s">
        <v>479</v>
      </c>
      <c r="B8" s="573" t="s">
        <v>480</v>
      </c>
      <c r="C8" s="252">
        <v>22300</v>
      </c>
      <c r="D8" s="583">
        <v>1287.9000000000001</v>
      </c>
      <c r="E8" s="293">
        <f>C8*D8</f>
        <v>28720170.000000004</v>
      </c>
      <c r="F8" s="584">
        <v>28720170</v>
      </c>
      <c r="G8" s="385">
        <f>E8-F8</f>
        <v>0</v>
      </c>
      <c r="H8" s="575"/>
    </row>
    <row r="9" spans="1:8" ht="22.5" customHeight="1">
      <c r="A9" s="582" t="s">
        <v>481</v>
      </c>
      <c r="B9" s="573" t="s">
        <v>482</v>
      </c>
      <c r="C9" s="252"/>
      <c r="D9" s="583"/>
      <c r="E9" s="293">
        <v>50560000</v>
      </c>
      <c r="F9" s="584">
        <v>50560000</v>
      </c>
      <c r="G9" s="385">
        <f>E9-F9</f>
        <v>0</v>
      </c>
      <c r="H9" s="575"/>
    </row>
    <row r="10" spans="1:8" ht="21" customHeight="1">
      <c r="A10" s="582" t="s">
        <v>483</v>
      </c>
      <c r="B10" s="573" t="s">
        <v>482</v>
      </c>
      <c r="C10" s="252"/>
      <c r="D10" s="583"/>
      <c r="E10" s="293">
        <v>32579800</v>
      </c>
      <c r="F10" s="584">
        <v>32579800</v>
      </c>
      <c r="G10" s="385">
        <f>E10-F10</f>
        <v>0</v>
      </c>
      <c r="H10" s="575"/>
    </row>
    <row r="11" spans="1:8" ht="21" customHeight="1">
      <c r="A11" s="1041" t="s">
        <v>484</v>
      </c>
      <c r="B11" s="573" t="s">
        <v>477</v>
      </c>
      <c r="C11" s="252">
        <v>2700</v>
      </c>
      <c r="D11" s="252">
        <v>21476</v>
      </c>
      <c r="E11" s="580">
        <f>C11*D11</f>
        <v>57985200</v>
      </c>
      <c r="F11" s="580">
        <v>57985200</v>
      </c>
      <c r="G11" s="581">
        <f>E11-F11</f>
        <v>0</v>
      </c>
      <c r="H11" s="585"/>
    </row>
    <row r="12" spans="1:8" ht="21" customHeight="1">
      <c r="A12" s="1042" t="s">
        <v>485</v>
      </c>
      <c r="B12" s="586" t="s">
        <v>477</v>
      </c>
      <c r="C12" s="53">
        <v>2550</v>
      </c>
      <c r="D12" s="53">
        <v>93</v>
      </c>
      <c r="E12" s="580">
        <f>C12*D12</f>
        <v>237150</v>
      </c>
      <c r="F12" s="144">
        <v>237150</v>
      </c>
      <c r="G12" s="587">
        <f>E12-F12</f>
        <v>0</v>
      </c>
      <c r="H12" s="585"/>
    </row>
    <row r="13" spans="1:8" ht="21" customHeight="1" thickBot="1">
      <c r="A13" s="1042" t="s">
        <v>877</v>
      </c>
      <c r="B13" s="586" t="s">
        <v>854</v>
      </c>
      <c r="C13" s="53"/>
      <c r="D13" s="53"/>
      <c r="E13" s="580">
        <v>2035411</v>
      </c>
      <c r="F13" s="144"/>
      <c r="G13" s="587">
        <v>2035411</v>
      </c>
      <c r="H13" s="585"/>
    </row>
    <row r="14" spans="1:8" ht="28.5" customHeight="1" thickBot="1">
      <c r="A14" s="1767" t="s">
        <v>486</v>
      </c>
      <c r="B14" s="1768"/>
      <c r="C14" s="1768"/>
      <c r="D14" s="1768"/>
      <c r="E14" s="1768"/>
      <c r="F14" s="1768"/>
      <c r="G14" s="636">
        <f>G15+G24+G30</f>
        <v>332394299</v>
      </c>
    </row>
    <row r="15" spans="1:8" ht="28.5" customHeight="1">
      <c r="A15" s="1770" t="s">
        <v>487</v>
      </c>
      <c r="B15" s="1771"/>
      <c r="C15" s="1771"/>
      <c r="D15" s="1772"/>
      <c r="E15" s="588">
        <f>SUM(E16:E23)</f>
        <v>276977300</v>
      </c>
      <c r="F15" s="588">
        <f>SUM(F16:F19)</f>
        <v>0</v>
      </c>
      <c r="G15" s="588">
        <f>SUM(G16:G23)</f>
        <v>276977300</v>
      </c>
    </row>
    <row r="16" spans="1:8" ht="26.25" customHeight="1">
      <c r="A16" s="572" t="s">
        <v>876</v>
      </c>
      <c r="B16" s="573" t="s">
        <v>477</v>
      </c>
      <c r="C16" s="252">
        <v>4308000</v>
      </c>
      <c r="D16" s="590">
        <v>49.2</v>
      </c>
      <c r="E16" s="293">
        <f>C16*D16*8/12</f>
        <v>141302400</v>
      </c>
      <c r="F16" s="589"/>
      <c r="G16" s="385">
        <f t="shared" ref="G16:G23" si="0">E16-F16</f>
        <v>141302400</v>
      </c>
    </row>
    <row r="17" spans="1:7" ht="42.75" customHeight="1">
      <c r="A17" s="572" t="s">
        <v>875</v>
      </c>
      <c r="B17" s="573" t="s">
        <v>477</v>
      </c>
      <c r="C17" s="252">
        <v>1800000</v>
      </c>
      <c r="D17" s="590">
        <v>33</v>
      </c>
      <c r="E17" s="293">
        <f>C17*D17*8/12</f>
        <v>39600000</v>
      </c>
      <c r="F17" s="589"/>
      <c r="G17" s="385">
        <f t="shared" si="0"/>
        <v>39600000</v>
      </c>
    </row>
    <row r="18" spans="1:7" ht="42.75" customHeight="1">
      <c r="A18" s="572" t="s">
        <v>874</v>
      </c>
      <c r="B18" s="591" t="s">
        <v>488</v>
      </c>
      <c r="C18" s="252">
        <v>4308000</v>
      </c>
      <c r="D18" s="590">
        <v>1</v>
      </c>
      <c r="E18" s="293">
        <f>C18*D18*8/12</f>
        <v>2872000</v>
      </c>
      <c r="F18" s="589"/>
      <c r="G18" s="385">
        <f t="shared" si="0"/>
        <v>2872000</v>
      </c>
    </row>
    <row r="19" spans="1:7" ht="19.5" customHeight="1">
      <c r="A19" s="572" t="s">
        <v>873</v>
      </c>
      <c r="B19" s="591" t="s">
        <v>488</v>
      </c>
      <c r="C19" s="252">
        <v>4308000</v>
      </c>
      <c r="D19" s="590">
        <v>48.9</v>
      </c>
      <c r="E19" s="293">
        <f>C19*D19*4/12</f>
        <v>70220400</v>
      </c>
      <c r="F19" s="589"/>
      <c r="G19" s="385">
        <f t="shared" si="0"/>
        <v>70220400</v>
      </c>
    </row>
    <row r="20" spans="1:7" ht="42.75" customHeight="1">
      <c r="A20" s="572" t="s">
        <v>872</v>
      </c>
      <c r="B20" s="591" t="s">
        <v>488</v>
      </c>
      <c r="C20" s="252">
        <v>1800000</v>
      </c>
      <c r="D20" s="590">
        <v>33</v>
      </c>
      <c r="E20" s="293">
        <f>C20*D20*4/12</f>
        <v>19800000</v>
      </c>
      <c r="F20" s="589"/>
      <c r="G20" s="385">
        <f t="shared" si="0"/>
        <v>19800000</v>
      </c>
    </row>
    <row r="21" spans="1:7" ht="42.75" customHeight="1">
      <c r="A21" s="572" t="s">
        <v>871</v>
      </c>
      <c r="B21" s="591" t="s">
        <v>488</v>
      </c>
      <c r="C21" s="252">
        <v>4308000</v>
      </c>
      <c r="D21" s="590">
        <v>1</v>
      </c>
      <c r="E21" s="293">
        <f>C21*D21*4/12</f>
        <v>1436000</v>
      </c>
      <c r="F21" s="589"/>
      <c r="G21" s="385">
        <f t="shared" si="0"/>
        <v>1436000</v>
      </c>
    </row>
    <row r="22" spans="1:7" ht="19.5" customHeight="1">
      <c r="A22" s="572" t="s">
        <v>870</v>
      </c>
      <c r="B22" s="591" t="s">
        <v>488</v>
      </c>
      <c r="C22" s="252">
        <v>35000</v>
      </c>
      <c r="D22" s="590">
        <v>48.9</v>
      </c>
      <c r="E22" s="293">
        <f>C22*D22</f>
        <v>1711500</v>
      </c>
      <c r="F22" s="604"/>
      <c r="G22" s="385">
        <f t="shared" si="0"/>
        <v>1711500</v>
      </c>
    </row>
    <row r="23" spans="1:7" ht="42.75" customHeight="1" thickBot="1">
      <c r="A23" s="572" t="s">
        <v>869</v>
      </c>
      <c r="B23" s="593" t="s">
        <v>488</v>
      </c>
      <c r="C23" s="252">
        <v>35000</v>
      </c>
      <c r="D23" s="590">
        <v>1</v>
      </c>
      <c r="E23" s="253">
        <f>C23*D23</f>
        <v>35000</v>
      </c>
      <c r="F23" s="253"/>
      <c r="G23" s="595">
        <f t="shared" si="0"/>
        <v>35000</v>
      </c>
    </row>
    <row r="24" spans="1:7" ht="19.5" customHeight="1" thickBot="1">
      <c r="A24" s="1773" t="s">
        <v>489</v>
      </c>
      <c r="B24" s="1774"/>
      <c r="C24" s="1774"/>
      <c r="D24" s="1774"/>
      <c r="E24" s="1368">
        <f>SUM(E25:E29)</f>
        <v>50200999</v>
      </c>
      <c r="F24" s="604">
        <f>SUM(F25:F28)</f>
        <v>0</v>
      </c>
      <c r="G24" s="1369">
        <f>SUM(G25:G29)</f>
        <v>50200999</v>
      </c>
    </row>
    <row r="25" spans="1:7" ht="27" customHeight="1">
      <c r="A25" s="596" t="s">
        <v>868</v>
      </c>
      <c r="B25" s="597" t="s">
        <v>477</v>
      </c>
      <c r="C25" s="599">
        <v>80000</v>
      </c>
      <c r="D25" s="598">
        <v>16</v>
      </c>
      <c r="E25" s="599">
        <f>853333</f>
        <v>853333</v>
      </c>
      <c r="F25" s="600"/>
      <c r="G25" s="601">
        <f>E25-F25</f>
        <v>853333</v>
      </c>
    </row>
    <row r="26" spans="1:7" ht="30.75" customHeight="1">
      <c r="A26" s="572" t="s">
        <v>867</v>
      </c>
      <c r="B26" s="591" t="s">
        <v>477</v>
      </c>
      <c r="C26" s="252">
        <v>80000</v>
      </c>
      <c r="D26" s="603">
        <v>534</v>
      </c>
      <c r="E26" s="604">
        <f>C26*D26*8/12</f>
        <v>28480000</v>
      </c>
      <c r="F26" s="589"/>
      <c r="G26" s="385">
        <f>E26-F26</f>
        <v>28480000</v>
      </c>
    </row>
    <row r="27" spans="1:7" ht="27" customHeight="1">
      <c r="A27" s="572" t="s">
        <v>868</v>
      </c>
      <c r="B27" s="591" t="s">
        <v>477</v>
      </c>
      <c r="C27" s="252">
        <v>80000</v>
      </c>
      <c r="D27" s="603">
        <v>23</v>
      </c>
      <c r="E27" s="604">
        <f>613333</f>
        <v>613333</v>
      </c>
      <c r="F27" s="589"/>
      <c r="G27" s="385">
        <f>E27-F27</f>
        <v>613333</v>
      </c>
    </row>
    <row r="28" spans="1:7" ht="30.75" customHeight="1" thickBot="1">
      <c r="A28" s="572" t="s">
        <v>867</v>
      </c>
      <c r="B28" s="591" t="s">
        <v>477</v>
      </c>
      <c r="C28" s="252">
        <v>80000</v>
      </c>
      <c r="D28" s="603">
        <v>527</v>
      </c>
      <c r="E28" s="605">
        <v>14053333</v>
      </c>
      <c r="F28" s="589"/>
      <c r="G28" s="385">
        <f>E28-F28</f>
        <v>14053333</v>
      </c>
    </row>
    <row r="29" spans="1:7" ht="30.75" customHeight="1" thickBot="1">
      <c r="A29" s="572" t="s">
        <v>866</v>
      </c>
      <c r="B29" s="1357" t="s">
        <v>854</v>
      </c>
      <c r="C29" s="252"/>
      <c r="D29" s="1363"/>
      <c r="E29" s="1370">
        <v>6201000</v>
      </c>
      <c r="F29" s="1362"/>
      <c r="G29" s="595">
        <f>E29-F29</f>
        <v>6201000</v>
      </c>
    </row>
    <row r="30" spans="1:7" ht="30.75" customHeight="1" thickBot="1">
      <c r="A30" s="1767" t="s">
        <v>865</v>
      </c>
      <c r="B30" s="1768"/>
      <c r="C30" s="1768"/>
      <c r="D30" s="1768"/>
      <c r="E30" s="623">
        <f>SUM(E31:E32)</f>
        <v>5216000</v>
      </c>
      <c r="F30" s="1361"/>
      <c r="G30" s="609">
        <f>SUM(G31:G32)</f>
        <v>5216000</v>
      </c>
    </row>
    <row r="31" spans="1:7" ht="41.25" customHeight="1">
      <c r="A31" s="572" t="s">
        <v>864</v>
      </c>
      <c r="B31" s="591" t="s">
        <v>477</v>
      </c>
      <c r="C31" s="252">
        <v>384000</v>
      </c>
      <c r="D31" s="603">
        <v>9</v>
      </c>
      <c r="E31" s="1360">
        <f>C31*D31</f>
        <v>3456000</v>
      </c>
      <c r="F31" s="1352"/>
      <c r="G31" s="1358">
        <f>E31-F31</f>
        <v>3456000</v>
      </c>
    </row>
    <row r="32" spans="1:7" ht="30.75" customHeight="1" thickBot="1">
      <c r="A32" s="572" t="s">
        <v>863</v>
      </c>
      <c r="B32" s="591" t="s">
        <v>477</v>
      </c>
      <c r="C32" s="252">
        <v>352000</v>
      </c>
      <c r="D32" s="603">
        <v>5</v>
      </c>
      <c r="E32" s="1359">
        <f>C32*D32</f>
        <v>1760000</v>
      </c>
      <c r="F32" s="589"/>
      <c r="G32" s="1358">
        <f>E32-F32</f>
        <v>1760000</v>
      </c>
    </row>
    <row r="33" spans="1:7" ht="32.25" customHeight="1" thickBot="1">
      <c r="A33" s="1767" t="s">
        <v>491</v>
      </c>
      <c r="B33" s="1768"/>
      <c r="C33" s="1768"/>
      <c r="D33" s="1768"/>
      <c r="E33" s="623">
        <f>SUM(E34:E48)</f>
        <v>303482544</v>
      </c>
      <c r="F33" s="608">
        <f>SUM(F34:F46)</f>
        <v>0</v>
      </c>
      <c r="G33" s="609">
        <f>SUM(G34:G48)</f>
        <v>303482544</v>
      </c>
    </row>
    <row r="34" spans="1:7" ht="29.25" customHeight="1">
      <c r="A34" s="596" t="s">
        <v>862</v>
      </c>
      <c r="B34" s="1357" t="s">
        <v>854</v>
      </c>
      <c r="C34" s="597"/>
      <c r="D34" s="598"/>
      <c r="E34" s="610">
        <v>36902519</v>
      </c>
      <c r="F34" s="610"/>
      <c r="G34" s="385">
        <f t="shared" ref="G34:G45" si="1">E34-F34</f>
        <v>36902519</v>
      </c>
    </row>
    <row r="35" spans="1:7" ht="18" customHeight="1">
      <c r="A35" s="582" t="s">
        <v>861</v>
      </c>
      <c r="B35" s="1356" t="s">
        <v>859</v>
      </c>
      <c r="C35" s="602">
        <v>3000000</v>
      </c>
      <c r="D35" s="611"/>
      <c r="E35" s="252">
        <v>8100000</v>
      </c>
      <c r="F35" s="252"/>
      <c r="G35" s="385">
        <f t="shared" si="1"/>
        <v>8100000</v>
      </c>
    </row>
    <row r="36" spans="1:7" ht="19.5" customHeight="1">
      <c r="A36" s="582" t="s">
        <v>860</v>
      </c>
      <c r="B36" s="1356" t="s">
        <v>859</v>
      </c>
      <c r="C36" s="602">
        <v>3000000</v>
      </c>
      <c r="D36" s="603"/>
      <c r="E36" s="252">
        <v>19800000</v>
      </c>
      <c r="F36" s="611"/>
      <c r="G36" s="385">
        <f t="shared" si="1"/>
        <v>19800000</v>
      </c>
    </row>
    <row r="37" spans="1:7" ht="20.25" customHeight="1">
      <c r="A37" s="582" t="s">
        <v>492</v>
      </c>
      <c r="B37" s="591" t="s">
        <v>490</v>
      </c>
      <c r="C37" s="602">
        <v>60896</v>
      </c>
      <c r="D37" s="612">
        <v>190</v>
      </c>
      <c r="E37" s="252">
        <f t="shared" ref="E37:E45" si="2">C37*D37</f>
        <v>11570240</v>
      </c>
      <c r="F37" s="611"/>
      <c r="G37" s="385">
        <f t="shared" si="1"/>
        <v>11570240</v>
      </c>
    </row>
    <row r="38" spans="1:7" ht="20.25" customHeight="1">
      <c r="A38" s="582" t="s">
        <v>493</v>
      </c>
      <c r="B38" s="591" t="s">
        <v>490</v>
      </c>
      <c r="C38" s="602">
        <v>188500</v>
      </c>
      <c r="D38" s="612">
        <v>300</v>
      </c>
      <c r="E38" s="252">
        <f t="shared" si="2"/>
        <v>56550000</v>
      </c>
      <c r="F38" s="611"/>
      <c r="G38" s="385">
        <f t="shared" si="1"/>
        <v>56550000</v>
      </c>
    </row>
    <row r="39" spans="1:7" ht="30.75" customHeight="1">
      <c r="A39" s="582" t="s">
        <v>494</v>
      </c>
      <c r="B39" s="591" t="s">
        <v>490</v>
      </c>
      <c r="C39" s="602">
        <v>163500</v>
      </c>
      <c r="D39" s="612">
        <v>51</v>
      </c>
      <c r="E39" s="252">
        <f t="shared" si="2"/>
        <v>8338500</v>
      </c>
      <c r="F39" s="611"/>
      <c r="G39" s="385">
        <f t="shared" si="1"/>
        <v>8338500</v>
      </c>
    </row>
    <row r="40" spans="1:7" ht="30.75" customHeight="1">
      <c r="A40" s="582" t="s">
        <v>495</v>
      </c>
      <c r="B40" s="591" t="s">
        <v>490</v>
      </c>
      <c r="C40" s="602">
        <v>550000</v>
      </c>
      <c r="D40" s="612">
        <v>4</v>
      </c>
      <c r="E40" s="252">
        <f t="shared" si="2"/>
        <v>2200000</v>
      </c>
      <c r="F40" s="611"/>
      <c r="G40" s="385">
        <f t="shared" si="1"/>
        <v>2200000</v>
      </c>
    </row>
    <row r="41" spans="1:7" ht="30.75" customHeight="1">
      <c r="A41" s="582" t="s">
        <v>858</v>
      </c>
      <c r="B41" s="591" t="s">
        <v>490</v>
      </c>
      <c r="C41" s="602">
        <v>220000</v>
      </c>
      <c r="D41" s="612">
        <v>24</v>
      </c>
      <c r="E41" s="252">
        <f t="shared" si="2"/>
        <v>5280000</v>
      </c>
      <c r="F41" s="611"/>
      <c r="G41" s="385">
        <f t="shared" si="1"/>
        <v>5280000</v>
      </c>
    </row>
    <row r="42" spans="1:7" ht="30.75" customHeight="1">
      <c r="A42" s="582" t="s">
        <v>496</v>
      </c>
      <c r="B42" s="591" t="s">
        <v>490</v>
      </c>
      <c r="C42" s="602">
        <v>550000</v>
      </c>
      <c r="D42" s="612">
        <v>56</v>
      </c>
      <c r="E42" s="252">
        <f t="shared" si="2"/>
        <v>30800000</v>
      </c>
      <c r="F42" s="611"/>
      <c r="G42" s="385">
        <f t="shared" si="1"/>
        <v>30800000</v>
      </c>
    </row>
    <row r="43" spans="1:7" ht="30.75" customHeight="1">
      <c r="A43" s="582" t="s">
        <v>497</v>
      </c>
      <c r="B43" s="591" t="s">
        <v>490</v>
      </c>
      <c r="C43" s="602">
        <v>247320</v>
      </c>
      <c r="D43" s="612">
        <v>7</v>
      </c>
      <c r="E43" s="252">
        <f t="shared" si="2"/>
        <v>1731240</v>
      </c>
      <c r="F43" s="611"/>
      <c r="G43" s="385">
        <f t="shared" si="1"/>
        <v>1731240</v>
      </c>
    </row>
    <row r="44" spans="1:7" ht="20.25" customHeight="1">
      <c r="A44" s="582" t="s">
        <v>498</v>
      </c>
      <c r="B44" s="591" t="s">
        <v>477</v>
      </c>
      <c r="C44" s="602">
        <v>494100</v>
      </c>
      <c r="D44" s="603">
        <v>45</v>
      </c>
      <c r="E44" s="252">
        <f t="shared" si="2"/>
        <v>22234500</v>
      </c>
      <c r="F44" s="252"/>
      <c r="G44" s="385">
        <f t="shared" si="1"/>
        <v>22234500</v>
      </c>
    </row>
    <row r="45" spans="1:7" ht="27" customHeight="1">
      <c r="A45" s="613" t="s">
        <v>857</v>
      </c>
      <c r="B45" s="591" t="s">
        <v>477</v>
      </c>
      <c r="C45" s="615">
        <v>1632000</v>
      </c>
      <c r="D45" s="616">
        <v>21.85</v>
      </c>
      <c r="E45" s="53">
        <f t="shared" si="2"/>
        <v>35659200</v>
      </c>
      <c r="F45" s="53"/>
      <c r="G45" s="617">
        <f t="shared" si="1"/>
        <v>35659200</v>
      </c>
    </row>
    <row r="46" spans="1:7" ht="20.25" customHeight="1">
      <c r="A46" s="613" t="s">
        <v>856</v>
      </c>
      <c r="B46" s="614" t="s">
        <v>854</v>
      </c>
      <c r="C46" s="615"/>
      <c r="D46" s="616"/>
      <c r="E46" s="53">
        <v>56862530</v>
      </c>
      <c r="F46" s="53"/>
      <c r="G46" s="617">
        <v>56862530</v>
      </c>
    </row>
    <row r="47" spans="1:7" ht="30.75" customHeight="1">
      <c r="A47" s="582" t="s">
        <v>855</v>
      </c>
      <c r="B47" s="1355" t="s">
        <v>854</v>
      </c>
      <c r="C47" s="615">
        <v>485</v>
      </c>
      <c r="D47" s="603">
        <v>9147</v>
      </c>
      <c r="E47" s="252">
        <f>C47*D47</f>
        <v>4436295</v>
      </c>
      <c r="F47" s="53"/>
      <c r="G47" s="617">
        <v>4436295</v>
      </c>
    </row>
    <row r="48" spans="1:7" ht="30.75" customHeight="1" thickBot="1">
      <c r="A48" s="1354" t="s">
        <v>853</v>
      </c>
      <c r="B48" s="614" t="s">
        <v>490</v>
      </c>
      <c r="C48" s="606">
        <v>1508760</v>
      </c>
      <c r="D48" s="618">
        <v>2</v>
      </c>
      <c r="E48" s="252">
        <f>C48*D48</f>
        <v>3017520</v>
      </c>
      <c r="F48" s="253"/>
      <c r="G48" s="385">
        <f>E48-F48</f>
        <v>3017520</v>
      </c>
    </row>
    <row r="49" spans="1:7" ht="20.25" customHeight="1" thickBot="1">
      <c r="A49" s="619" t="s">
        <v>121</v>
      </c>
      <c r="B49" s="620"/>
      <c r="C49" s="621"/>
      <c r="D49" s="622"/>
      <c r="E49" s="623">
        <f>E4+E15+E24+E30+E33</f>
        <v>1008506974</v>
      </c>
      <c r="F49" s="623">
        <f>SUM(F4+F15+F24+F33)</f>
        <v>193427191</v>
      </c>
      <c r="G49" s="624">
        <f>SUM(G4+G14+G33)</f>
        <v>815079783</v>
      </c>
    </row>
    <row r="50" spans="1:7" ht="19.5" customHeight="1">
      <c r="A50" s="1765" t="s">
        <v>499</v>
      </c>
      <c r="B50" s="1766"/>
      <c r="C50" s="1766"/>
      <c r="D50" s="1766"/>
      <c r="E50" s="1766"/>
      <c r="F50" s="625"/>
      <c r="G50" s="626"/>
    </row>
    <row r="51" spans="1:7" ht="28.5" customHeight="1" thickBot="1">
      <c r="A51" s="592" t="s">
        <v>852</v>
      </c>
      <c r="B51" s="593" t="s">
        <v>490</v>
      </c>
      <c r="C51" s="607">
        <v>1140</v>
      </c>
      <c r="D51" s="253">
        <v>21476</v>
      </c>
      <c r="E51" s="627">
        <f>C51*D51</f>
        <v>24482640</v>
      </c>
      <c r="F51" s="594"/>
      <c r="G51" s="627">
        <f>E51-F51</f>
        <v>24482640</v>
      </c>
    </row>
    <row r="52" spans="1:7" ht="21" customHeight="1" thickBot="1">
      <c r="A52" s="628" t="s">
        <v>459</v>
      </c>
      <c r="B52" s="629"/>
      <c r="C52" s="629"/>
      <c r="D52" s="629"/>
      <c r="E52" s="623">
        <f>E49+E51</f>
        <v>1032989614</v>
      </c>
      <c r="F52" s="623">
        <f>F4+F15+F24+F33+F51</f>
        <v>193427191</v>
      </c>
      <c r="G52" s="630">
        <f>G49+G51</f>
        <v>839562423</v>
      </c>
    </row>
    <row r="55" spans="1:7" ht="21.75" customHeight="1">
      <c r="A55" s="631"/>
      <c r="B55" s="1353"/>
      <c r="C55" s="632"/>
      <c r="D55" s="632"/>
      <c r="E55" s="1353"/>
      <c r="F55" s="632"/>
      <c r="G55" s="633"/>
    </row>
    <row r="56" spans="1:7" ht="18" customHeight="1">
      <c r="A56" s="634"/>
      <c r="B56" s="1352"/>
      <c r="C56" s="632"/>
      <c r="D56" s="632"/>
      <c r="E56" s="1352"/>
      <c r="F56" s="632"/>
      <c r="G56" s="635"/>
    </row>
    <row r="57" spans="1:7" ht="16.5" customHeight="1">
      <c r="A57" s="634"/>
      <c r="B57" s="1352"/>
      <c r="C57" s="632"/>
      <c r="D57" s="632"/>
      <c r="E57" s="1352"/>
      <c r="F57" s="632"/>
      <c r="G57" s="635"/>
    </row>
    <row r="58" spans="1:7" ht="17.25" customHeight="1">
      <c r="A58" s="634"/>
      <c r="B58" s="1352"/>
      <c r="C58" s="632"/>
      <c r="D58" s="632"/>
      <c r="E58" s="1352"/>
      <c r="F58" s="632"/>
      <c r="G58" s="635"/>
    </row>
    <row r="59" spans="1:7" ht="15.75">
      <c r="A59" s="634"/>
      <c r="B59" s="1352"/>
      <c r="C59" s="632"/>
      <c r="D59" s="632"/>
      <c r="E59" s="1352"/>
      <c r="F59" s="632"/>
      <c r="G59" s="635"/>
    </row>
    <row r="60" spans="1:7" ht="15.75">
      <c r="A60" s="634"/>
      <c r="B60" s="1352"/>
      <c r="C60" s="632"/>
      <c r="D60" s="632"/>
      <c r="E60" s="1352"/>
      <c r="F60" s="632"/>
      <c r="G60" s="635"/>
    </row>
    <row r="61" spans="1:7" ht="14.25" customHeight="1">
      <c r="A61" s="634"/>
      <c r="B61" s="1352"/>
      <c r="C61" s="632"/>
      <c r="D61" s="632"/>
      <c r="E61" s="1352"/>
      <c r="F61" s="632"/>
      <c r="G61" s="635"/>
    </row>
    <row r="62" spans="1:7" ht="15.75">
      <c r="A62" s="634"/>
      <c r="B62" s="1352"/>
      <c r="C62" s="632"/>
      <c r="D62" s="632"/>
      <c r="E62" s="1352"/>
      <c r="F62" s="632"/>
      <c r="G62" s="635"/>
    </row>
    <row r="63" spans="1:7" ht="15.75">
      <c r="A63" s="634"/>
      <c r="B63" s="1352"/>
      <c r="E63" s="1352"/>
    </row>
  </sheetData>
  <mergeCells count="7">
    <mergeCell ref="A50:E50"/>
    <mergeCell ref="A30:D30"/>
    <mergeCell ref="A1:G1"/>
    <mergeCell ref="A14:F14"/>
    <mergeCell ref="A15:D15"/>
    <mergeCell ref="A24:D24"/>
    <mergeCell ref="A33:D33"/>
  </mergeCells>
  <printOptions horizontalCentered="1" verticalCentered="1"/>
  <pageMargins left="0.31496062992125984" right="0.31496062992125984" top="0.74803149606299213" bottom="0.55118110236220474" header="0.51181102362204722" footer="0.31496062992125984"/>
  <pageSetup paperSize="9" scale="51" orientation="portrait" r:id="rId1"/>
  <headerFooter>
    <oddHeader>&amp;R&amp;"Times New Roman CE,Dőlt"&amp;12 3. melléklet a .../2016.(..) önkormányzati rendelethez</oddHeader>
  </headerFooter>
  <rowBreaks count="1" manualBreakCount="1">
    <brk id="5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N59"/>
  <sheetViews>
    <sheetView view="pageLayout" zoomScaleNormal="100" workbookViewId="0">
      <selection activeCell="D9" sqref="D9"/>
    </sheetView>
  </sheetViews>
  <sheetFormatPr defaultColWidth="10.33203125" defaultRowHeight="12.75"/>
  <cols>
    <col min="1" max="1" width="6.6640625" style="640" customWidth="1"/>
    <col min="2" max="2" width="19.33203125" style="640" customWidth="1"/>
    <col min="3" max="3" width="21.1640625" style="640" customWidth="1"/>
    <col min="4" max="4" width="17.33203125" style="640" customWidth="1"/>
    <col min="5" max="5" width="14" style="640" customWidth="1"/>
    <col min="6" max="6" width="12.5" style="640" customWidth="1"/>
    <col min="7" max="7" width="13.33203125" style="640" customWidth="1"/>
    <col min="8" max="8" width="11.1640625" style="640" customWidth="1"/>
    <col min="9" max="9" width="14.1640625" style="640" customWidth="1"/>
    <col min="10" max="10" width="14.5" style="640" customWidth="1"/>
    <col min="11" max="11" width="12" style="640" customWidth="1"/>
    <col min="12" max="12" width="15.1640625" style="640" customWidth="1"/>
    <col min="13" max="13" width="5.1640625" style="640" customWidth="1"/>
    <col min="14" max="16384" width="10.33203125" style="640"/>
  </cols>
  <sheetData>
    <row r="1" spans="1:14" ht="27.95" customHeight="1">
      <c r="B1" s="1777"/>
      <c r="C1" s="1777"/>
      <c r="D1" s="1777"/>
      <c r="E1" s="1777"/>
      <c r="F1" s="1777"/>
      <c r="G1" s="1777"/>
      <c r="H1" s="1777"/>
      <c r="I1" s="1777"/>
      <c r="J1" s="1777"/>
      <c r="K1" s="1777"/>
      <c r="L1" s="641"/>
      <c r="M1" s="641"/>
      <c r="N1" s="641"/>
    </row>
    <row r="2" spans="1:14" ht="24.95" customHeight="1">
      <c r="B2" s="1778"/>
      <c r="C2" s="1778"/>
      <c r="D2" s="1778"/>
      <c r="E2" s="1778"/>
      <c r="F2" s="1778"/>
      <c r="G2" s="1778"/>
      <c r="H2" s="1778"/>
      <c r="I2" s="1778"/>
      <c r="J2" s="1778"/>
      <c r="K2" s="1778"/>
      <c r="L2" s="641"/>
      <c r="M2" s="641"/>
      <c r="N2" s="641"/>
    </row>
    <row r="3" spans="1:14" s="642" customFormat="1" ht="41.25" customHeight="1">
      <c r="B3" s="1779" t="s">
        <v>514</v>
      </c>
      <c r="C3" s="1779"/>
      <c r="D3" s="1779"/>
      <c r="E3" s="1779"/>
      <c r="F3" s="1779"/>
      <c r="G3" s="1779"/>
      <c r="H3" s="1779"/>
      <c r="I3" s="1779"/>
      <c r="J3" s="1779"/>
      <c r="K3" s="1780"/>
      <c r="L3" s="643"/>
      <c r="M3" s="643"/>
      <c r="N3" s="643"/>
    </row>
    <row r="4" spans="1:14" ht="15" hidden="1" customHeight="1">
      <c r="L4" s="642"/>
      <c r="M4" s="642"/>
    </row>
    <row r="5" spans="1:14" s="644" customFormat="1" ht="14.25">
      <c r="L5" s="645"/>
      <c r="M5" s="645"/>
    </row>
    <row r="6" spans="1:14" ht="15.75" customHeight="1" thickBot="1">
      <c r="A6" s="644"/>
      <c r="B6" s="1781"/>
      <c r="C6" s="1781"/>
      <c r="D6" s="1781"/>
      <c r="E6" s="1781"/>
      <c r="F6" s="1781"/>
      <c r="G6" s="1781"/>
      <c r="H6" s="1781"/>
      <c r="I6" s="1781"/>
      <c r="J6" s="1781"/>
      <c r="K6" s="1781"/>
      <c r="L6" s="97" t="s">
        <v>101</v>
      </c>
    </row>
    <row r="7" spans="1:14" ht="25.5" customHeight="1">
      <c r="A7" s="1782" t="s">
        <v>66</v>
      </c>
      <c r="B7" s="1784" t="s">
        <v>500</v>
      </c>
      <c r="C7" s="1786" t="s">
        <v>510</v>
      </c>
      <c r="D7" s="1784" t="s">
        <v>501</v>
      </c>
      <c r="E7" s="1784" t="s">
        <v>502</v>
      </c>
      <c r="F7" s="1775" t="s">
        <v>838</v>
      </c>
      <c r="G7" s="1775"/>
      <c r="H7" s="1775"/>
      <c r="I7" s="1775"/>
      <c r="J7" s="1775" t="s">
        <v>503</v>
      </c>
      <c r="K7" s="1775"/>
      <c r="L7" s="1776"/>
      <c r="M7" s="642"/>
    </row>
    <row r="8" spans="1:14" s="648" customFormat="1" ht="42" customHeight="1" thickBot="1">
      <c r="A8" s="1783"/>
      <c r="B8" s="1785"/>
      <c r="C8" s="1787"/>
      <c r="D8" s="1785"/>
      <c r="E8" s="1785"/>
      <c r="F8" s="646" t="s">
        <v>504</v>
      </c>
      <c r="G8" s="646" t="s">
        <v>502</v>
      </c>
      <c r="H8" s="646" t="s">
        <v>504</v>
      </c>
      <c r="I8" s="646" t="s">
        <v>502</v>
      </c>
      <c r="J8" s="646" t="s">
        <v>505</v>
      </c>
      <c r="K8" s="646" t="s">
        <v>508</v>
      </c>
      <c r="L8" s="647" t="s">
        <v>839</v>
      </c>
    </row>
    <row r="9" spans="1:14" ht="25.5" customHeight="1" thickBot="1">
      <c r="A9" s="649" t="s">
        <v>67</v>
      </c>
      <c r="B9" s="650" t="s">
        <v>507</v>
      </c>
      <c r="C9" s="650" t="s">
        <v>509</v>
      </c>
      <c r="D9" s="651">
        <v>300000</v>
      </c>
      <c r="E9" s="652" t="s">
        <v>506</v>
      </c>
      <c r="F9" s="651"/>
      <c r="G9" s="652" t="s">
        <v>506</v>
      </c>
      <c r="H9" s="651">
        <v>0</v>
      </c>
      <c r="I9" s="652" t="s">
        <v>506</v>
      </c>
      <c r="J9" s="651"/>
      <c r="K9" s="653"/>
      <c r="L9" s="654"/>
    </row>
    <row r="10" spans="1:14" ht="24" customHeight="1" thickBot="1">
      <c r="A10" s="655"/>
      <c r="B10" s="656" t="s">
        <v>121</v>
      </c>
      <c r="C10" s="656"/>
      <c r="D10" s="656"/>
      <c r="E10" s="656"/>
      <c r="F10" s="657">
        <f>F9</f>
        <v>0</v>
      </c>
      <c r="G10" s="658" t="s">
        <v>506</v>
      </c>
      <c r="H10" s="657">
        <f>H9</f>
        <v>0</v>
      </c>
      <c r="I10" s="658" t="s">
        <v>506</v>
      </c>
      <c r="J10" s="657">
        <f>J9</f>
        <v>0</v>
      </c>
      <c r="K10" s="657">
        <f>K9</f>
        <v>0</v>
      </c>
      <c r="L10" s="659">
        <f>L9</f>
        <v>0</v>
      </c>
    </row>
    <row r="11" spans="1:14" ht="14.25">
      <c r="L11" s="642"/>
    </row>
    <row r="12" spans="1:14" ht="14.25">
      <c r="L12" s="660"/>
    </row>
    <row r="13" spans="1:14" s="661" customFormat="1" ht="15">
      <c r="L13" s="662"/>
    </row>
    <row r="14" spans="1:14" s="661" customFormat="1" ht="18.75" customHeight="1">
      <c r="L14" s="662"/>
    </row>
    <row r="15" spans="1:14" ht="15">
      <c r="L15" s="663"/>
      <c r="M15" s="661"/>
      <c r="N15" s="661"/>
    </row>
    <row r="16" spans="1:14" ht="15" customHeight="1">
      <c r="D16" s="664"/>
      <c r="F16" s="664"/>
      <c r="G16" s="664"/>
      <c r="I16" s="664"/>
      <c r="J16" s="664"/>
      <c r="L16" s="665"/>
      <c r="M16" s="661"/>
      <c r="N16" s="661"/>
    </row>
    <row r="17" spans="12:14" ht="15">
      <c r="L17" s="662"/>
      <c r="M17" s="661"/>
      <c r="N17" s="661"/>
    </row>
    <row r="18" spans="12:14" ht="15" customHeight="1">
      <c r="L18" s="662"/>
      <c r="M18" s="661"/>
      <c r="N18" s="661"/>
    </row>
    <row r="19" spans="12:14" ht="15" customHeight="1">
      <c r="L19" s="661"/>
      <c r="M19" s="661"/>
      <c r="N19" s="661"/>
    </row>
    <row r="20" spans="12:14">
      <c r="L20" s="661"/>
      <c r="M20" s="661"/>
      <c r="N20" s="661"/>
    </row>
    <row r="21" spans="12:14">
      <c r="L21" s="661"/>
      <c r="M21" s="661"/>
      <c r="N21" s="661"/>
    </row>
    <row r="59" spans="2:3">
      <c r="B59" s="661"/>
      <c r="C59" s="661"/>
    </row>
  </sheetData>
  <mergeCells count="11">
    <mergeCell ref="A7:A8"/>
    <mergeCell ref="B7:B8"/>
    <mergeCell ref="C7:C8"/>
    <mergeCell ref="D7:D8"/>
    <mergeCell ref="E7:E8"/>
    <mergeCell ref="F7:I7"/>
    <mergeCell ref="J7:L7"/>
    <mergeCell ref="B1:K1"/>
    <mergeCell ref="B2:K2"/>
    <mergeCell ref="B3:K3"/>
    <mergeCell ref="B6:K6"/>
  </mergeCells>
  <pageMargins left="0.70866141732283472" right="0.70866141732283472" top="1.1417322834645669" bottom="0.74803149606299213" header="0.70866141732283472" footer="0.31496062992125984"/>
  <pageSetup paperSize="9" scale="85" orientation="landscape" r:id="rId1"/>
  <headerFooter>
    <oddHeader>&amp;R&amp;"Times New Roman CE,Dőlt"&amp;12 4. melléklet a ..../2016.(..)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D12"/>
  <sheetViews>
    <sheetView zoomScale="120" zoomScaleNormal="120" workbookViewId="0">
      <selection activeCell="C3" sqref="C3"/>
    </sheetView>
  </sheetViews>
  <sheetFormatPr defaultColWidth="9.33203125" defaultRowHeight="15"/>
  <cols>
    <col min="1" max="1" width="7" style="637" customWidth="1"/>
    <col min="2" max="2" width="72" style="637" customWidth="1"/>
    <col min="3" max="3" width="20" style="637" customWidth="1"/>
    <col min="4" max="16384" width="9.33203125" style="637"/>
  </cols>
  <sheetData>
    <row r="1" spans="1:4" ht="63.75" customHeight="1">
      <c r="A1" s="1788" t="s">
        <v>524</v>
      </c>
      <c r="B1" s="1788"/>
      <c r="C1" s="1788"/>
    </row>
    <row r="2" spans="1:4" ht="15.95" customHeight="1" thickBot="1">
      <c r="A2" s="638"/>
      <c r="B2" s="638"/>
      <c r="C2" s="639" t="s">
        <v>101</v>
      </c>
      <c r="D2" s="666"/>
    </row>
    <row r="3" spans="1:4" ht="32.25" thickBot="1">
      <c r="A3" s="1100" t="s">
        <v>66</v>
      </c>
      <c r="B3" s="1101" t="s">
        <v>511</v>
      </c>
      <c r="C3" s="1102" t="s">
        <v>1090</v>
      </c>
    </row>
    <row r="4" spans="1:4" ht="16.5" thickBot="1">
      <c r="A4" s="1103" t="s">
        <v>515</v>
      </c>
      <c r="B4" s="1104" t="s">
        <v>516</v>
      </c>
      <c r="C4" s="1105" t="s">
        <v>517</v>
      </c>
    </row>
    <row r="5" spans="1:4" ht="15.75">
      <c r="A5" s="1106" t="s">
        <v>67</v>
      </c>
      <c r="B5" s="1107" t="s">
        <v>518</v>
      </c>
      <c r="C5" s="1113">
        <f>'1.1.sz.mell'!C37</f>
        <v>817000</v>
      </c>
    </row>
    <row r="6" spans="1:4" ht="36" customHeight="1">
      <c r="A6" s="1108" t="s">
        <v>68</v>
      </c>
      <c r="B6" s="1109" t="s">
        <v>519</v>
      </c>
      <c r="C6" s="1097">
        <f>'1.1.sz.mell'!C64+'1.1.sz.mell'!C66</f>
        <v>55416</v>
      </c>
    </row>
    <row r="7" spans="1:4" ht="15.75">
      <c r="A7" s="1108" t="s">
        <v>69</v>
      </c>
      <c r="B7" s="1110" t="s">
        <v>520</v>
      </c>
      <c r="C7" s="1097">
        <f>'1.1.sz.mell'!C65</f>
        <v>0</v>
      </c>
    </row>
    <row r="8" spans="1:4" ht="31.5">
      <c r="A8" s="1108" t="s">
        <v>70</v>
      </c>
      <c r="B8" s="1110" t="s">
        <v>521</v>
      </c>
      <c r="C8" s="1097">
        <f>'1.1.sz.mell'!C60+'1.1.sz.mell'!C61+'1.1.sz.mell'!C62</f>
        <v>5100</v>
      </c>
    </row>
    <row r="9" spans="1:4" ht="15.75">
      <c r="A9" s="1111" t="s">
        <v>71</v>
      </c>
      <c r="B9" s="1110" t="s">
        <v>522</v>
      </c>
      <c r="C9" s="1098">
        <f>'1.1.sz.mell'!C44</f>
        <v>17000</v>
      </c>
    </row>
    <row r="10" spans="1:4" ht="16.5" thickBot="1">
      <c r="A10" s="1108" t="s">
        <v>72</v>
      </c>
      <c r="B10" s="1112" t="s">
        <v>523</v>
      </c>
      <c r="C10" s="1097"/>
    </row>
    <row r="11" spans="1:4" ht="16.5" thickBot="1">
      <c r="A11" s="1789" t="s">
        <v>512</v>
      </c>
      <c r="B11" s="1790"/>
      <c r="C11" s="1099">
        <f>SUM(C5:C10)</f>
        <v>894516</v>
      </c>
    </row>
    <row r="12" spans="1:4" ht="23.25" customHeight="1">
      <c r="A12" s="1791" t="s">
        <v>513</v>
      </c>
      <c r="B12" s="1791"/>
      <c r="C12" s="1791"/>
    </row>
  </sheetData>
  <mergeCells count="3">
    <mergeCell ref="A1:C1"/>
    <mergeCell ref="A11:B11"/>
    <mergeCell ref="A12:C12"/>
  </mergeCells>
  <printOptions horizontalCentered="1"/>
  <pageMargins left="0.39370078740157483" right="0.39370078740157483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5&amp;"Times New Roman CE,Dőlt"&amp;12. melléklet a ...../2016. (....)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36</vt:i4>
      </vt:variant>
      <vt:variant>
        <vt:lpstr>Névvel ellátott tartományok</vt:lpstr>
      </vt:variant>
      <vt:variant>
        <vt:i4>27</vt:i4>
      </vt:variant>
    </vt:vector>
  </HeadingPairs>
  <TitlesOfParts>
    <vt:vector size="63" baseType="lpstr">
      <vt:lpstr>Címrend</vt:lpstr>
      <vt:lpstr>1.1.sz.mell</vt:lpstr>
      <vt:lpstr>1.2.sz.mell</vt:lpstr>
      <vt:lpstr>1.3.sz.mell</vt:lpstr>
      <vt:lpstr>2.1.sz.mell  </vt:lpstr>
      <vt:lpstr>2.2.sz.mell  </vt:lpstr>
      <vt:lpstr>3.sz.mell.</vt:lpstr>
      <vt:lpstr>4. sz. mell.</vt:lpstr>
      <vt:lpstr>5.sz.mell.</vt:lpstr>
      <vt:lpstr>6.sz.mell.</vt:lpstr>
      <vt:lpstr>7.sz.mell.</vt:lpstr>
      <vt:lpstr>8. sz. mell.</vt:lpstr>
      <vt:lpstr>9.sz. mell</vt:lpstr>
      <vt:lpstr>10.sz.mell</vt:lpstr>
      <vt:lpstr>10.1.sz.mell</vt:lpstr>
      <vt:lpstr>10.2. sz.mell</vt:lpstr>
      <vt:lpstr>10.3.sz.mell</vt:lpstr>
      <vt:lpstr>10.4.sz.mell</vt:lpstr>
      <vt:lpstr>10.5.sz.mell</vt:lpstr>
      <vt:lpstr>10.6.sz.mell.</vt:lpstr>
      <vt:lpstr>10.7.sz.mell.</vt:lpstr>
      <vt:lpstr>11. sz.mell.</vt:lpstr>
      <vt:lpstr>12. sz. mell.</vt:lpstr>
      <vt:lpstr>1.sz. tájékozattó tábla</vt:lpstr>
      <vt:lpstr>2.sz. tájékoztató tábla</vt:lpstr>
      <vt:lpstr>3. sz. tájékoztató tábla</vt:lpstr>
      <vt:lpstr>4.sz.tájékoztató tábla</vt:lpstr>
      <vt:lpstr>5. sz. tájékoztató tábla</vt:lpstr>
      <vt:lpstr>6. sz. tájékoztató tábla</vt:lpstr>
      <vt:lpstr>7.sz.tájékoztató tábla</vt:lpstr>
      <vt:lpstr>8.sz. tájékoztató tábla</vt:lpstr>
      <vt:lpstr>9.sz.tájékoztató tábla</vt:lpstr>
      <vt:lpstr>10. sz. tájékoztató tábla</vt:lpstr>
      <vt:lpstr>11. sz. tájékoztató tábla</vt:lpstr>
      <vt:lpstr>12.sz.tájékoztató tábla</vt:lpstr>
      <vt:lpstr>Munka1</vt:lpstr>
      <vt:lpstr>'1.1.sz.mell'!Nyomtatási_cím</vt:lpstr>
      <vt:lpstr>'1.2.sz.mell'!Nyomtatási_cím</vt:lpstr>
      <vt:lpstr>'1.3.sz.mell'!Nyomtatási_cím</vt:lpstr>
      <vt:lpstr>'1.sz. tájékozattó tábla'!Nyomtatási_cím</vt:lpstr>
      <vt:lpstr>'10.1.sz.mell'!Nyomtatási_cím</vt:lpstr>
      <vt:lpstr>'10.2. sz.mell'!Nyomtatási_cím</vt:lpstr>
      <vt:lpstr>'10.3.sz.mell'!Nyomtatási_cím</vt:lpstr>
      <vt:lpstr>'10.4.sz.mell'!Nyomtatási_cím</vt:lpstr>
      <vt:lpstr>'10.5.sz.mell'!Nyomtatási_cím</vt:lpstr>
      <vt:lpstr>'10.6.sz.mell.'!Nyomtatási_cím</vt:lpstr>
      <vt:lpstr>'10.7.sz.mell.'!Nyomtatási_cím</vt:lpstr>
      <vt:lpstr>'10.sz.mell'!Nyomtatási_cím</vt:lpstr>
      <vt:lpstr>'6.sz.mell.'!Nyomtatási_cím</vt:lpstr>
      <vt:lpstr>'9.sz. mell'!Nyomtatási_cím</vt:lpstr>
      <vt:lpstr>'1.1.sz.mell'!Nyomtatási_terület</vt:lpstr>
      <vt:lpstr>'1.2.sz.mell'!Nyomtatási_terület</vt:lpstr>
      <vt:lpstr>'1.3.sz.mell'!Nyomtatási_terület</vt:lpstr>
      <vt:lpstr>'1.sz. tájékozattó tábla'!Nyomtatási_terület</vt:lpstr>
      <vt:lpstr>'10. sz. tájékoztató tábla'!Nyomtatási_terület</vt:lpstr>
      <vt:lpstr>'10.3.sz.mell'!Nyomtatási_terület</vt:lpstr>
      <vt:lpstr>'10.sz.mell'!Nyomtatási_terület</vt:lpstr>
      <vt:lpstr>'11. sz.mell.'!Nyomtatási_terület</vt:lpstr>
      <vt:lpstr>'4.sz.tájékoztató tábla'!Nyomtatási_terület</vt:lpstr>
      <vt:lpstr>'6.sz.mell.'!Nyomtatási_terület</vt:lpstr>
      <vt:lpstr>'7.sz.tájékoztató tábla'!Nyomtatási_terület</vt:lpstr>
      <vt:lpstr>'9.sz. mell'!Nyomtatási_terület</vt:lpstr>
      <vt:lpstr>'9.sz.tájékoztató tábla'!Nyomtatási_terület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herczegne_ilona</cp:lastModifiedBy>
  <cp:lastPrinted>2016-02-14T23:53:29Z</cp:lastPrinted>
  <dcterms:created xsi:type="dcterms:W3CDTF">1999-10-30T10:30:45Z</dcterms:created>
  <dcterms:modified xsi:type="dcterms:W3CDTF">2016-02-15T11:29:14Z</dcterms:modified>
</cp:coreProperties>
</file>